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4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Bernard\AppData\Local\Microsoft\Windows\INetCache\Content.Outlook\DO6B7ZU9\"/>
    </mc:Choice>
  </mc:AlternateContent>
  <xr:revisionPtr revIDLastSave="0" documentId="13_ncr:1_{679E2E33-4EBD-4645-9022-399DDB7226ED}" xr6:coauthVersionLast="36" xr6:coauthVersionMax="36" xr10:uidLastSave="{00000000-0000-0000-0000-000000000000}"/>
  <bookViews>
    <workbookView xWindow="0" yWindow="0" windowWidth="28800" windowHeight="13620" activeTab="1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Pol'!$A$1:$U$74</definedName>
    <definedName name="_xlnm.Print_Area" localSheetId="1">Stavba!$A$1:$J$57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AC64" i="12" l="1"/>
  <c r="F39" i="1" s="1"/>
  <c r="G9" i="12"/>
  <c r="I9" i="12"/>
  <c r="K9" i="12"/>
  <c r="O9" i="12"/>
  <c r="Q9" i="12"/>
  <c r="U9" i="12"/>
  <c r="F10" i="12"/>
  <c r="G10" i="12" s="1"/>
  <c r="M10" i="12" s="1"/>
  <c r="I10" i="12"/>
  <c r="K10" i="12"/>
  <c r="O10" i="12"/>
  <c r="Q10" i="12"/>
  <c r="U10" i="12"/>
  <c r="F11" i="12"/>
  <c r="G11" i="12" s="1"/>
  <c r="M11" i="12" s="1"/>
  <c r="I11" i="12"/>
  <c r="K11" i="12"/>
  <c r="O11" i="12"/>
  <c r="Q11" i="12"/>
  <c r="U11" i="12"/>
  <c r="F12" i="12"/>
  <c r="G12" i="12" s="1"/>
  <c r="M12" i="12" s="1"/>
  <c r="I12" i="12"/>
  <c r="K12" i="12"/>
  <c r="O12" i="12"/>
  <c r="Q12" i="12"/>
  <c r="U12" i="12"/>
  <c r="F13" i="12"/>
  <c r="G13" i="12" s="1"/>
  <c r="M13" i="12" s="1"/>
  <c r="I13" i="12"/>
  <c r="K13" i="12"/>
  <c r="O13" i="12"/>
  <c r="Q13" i="12"/>
  <c r="U13" i="12"/>
  <c r="F14" i="12"/>
  <c r="G14" i="12" s="1"/>
  <c r="M14" i="12" s="1"/>
  <c r="I14" i="12"/>
  <c r="K14" i="12"/>
  <c r="O14" i="12"/>
  <c r="Q14" i="12"/>
  <c r="U14" i="12"/>
  <c r="F15" i="12"/>
  <c r="G15" i="12" s="1"/>
  <c r="M15" i="12" s="1"/>
  <c r="I15" i="12"/>
  <c r="K15" i="12"/>
  <c r="O15" i="12"/>
  <c r="Q15" i="12"/>
  <c r="U15" i="12"/>
  <c r="F16" i="12"/>
  <c r="G16" i="12" s="1"/>
  <c r="M16" i="12" s="1"/>
  <c r="I16" i="12"/>
  <c r="K16" i="12"/>
  <c r="O16" i="12"/>
  <c r="Q16" i="12"/>
  <c r="U16" i="12"/>
  <c r="F17" i="12"/>
  <c r="G17" i="12" s="1"/>
  <c r="M17" i="12" s="1"/>
  <c r="I17" i="12"/>
  <c r="K17" i="12"/>
  <c r="O17" i="12"/>
  <c r="Q17" i="12"/>
  <c r="U17" i="12"/>
  <c r="F18" i="12"/>
  <c r="G18" i="12" s="1"/>
  <c r="M18" i="12" s="1"/>
  <c r="I18" i="12"/>
  <c r="K18" i="12"/>
  <c r="O18" i="12"/>
  <c r="Q18" i="12"/>
  <c r="U18" i="12"/>
  <c r="F19" i="12"/>
  <c r="G19" i="12" s="1"/>
  <c r="M19" i="12" s="1"/>
  <c r="I19" i="12"/>
  <c r="K19" i="12"/>
  <c r="O19" i="12"/>
  <c r="Q19" i="12"/>
  <c r="U19" i="12"/>
  <c r="F20" i="12"/>
  <c r="G20" i="12" s="1"/>
  <c r="M20" i="12" s="1"/>
  <c r="I20" i="12"/>
  <c r="K20" i="12"/>
  <c r="O20" i="12"/>
  <c r="Q20" i="12"/>
  <c r="U20" i="12"/>
  <c r="F21" i="12"/>
  <c r="G21" i="12" s="1"/>
  <c r="M21" i="12" s="1"/>
  <c r="I21" i="12"/>
  <c r="K21" i="12"/>
  <c r="O21" i="12"/>
  <c r="Q21" i="12"/>
  <c r="U21" i="12"/>
  <c r="F22" i="12"/>
  <c r="G22" i="12" s="1"/>
  <c r="M22" i="12" s="1"/>
  <c r="I22" i="12"/>
  <c r="K22" i="12"/>
  <c r="O22" i="12"/>
  <c r="Q22" i="12"/>
  <c r="U22" i="12"/>
  <c r="F23" i="12"/>
  <c r="G23" i="12" s="1"/>
  <c r="M23" i="12" s="1"/>
  <c r="I23" i="12"/>
  <c r="K23" i="12"/>
  <c r="O23" i="12"/>
  <c r="Q23" i="12"/>
  <c r="U23" i="12"/>
  <c r="F24" i="12"/>
  <c r="G24" i="12" s="1"/>
  <c r="M24" i="12" s="1"/>
  <c r="I24" i="12"/>
  <c r="K24" i="12"/>
  <c r="O24" i="12"/>
  <c r="Q24" i="12"/>
  <c r="U24" i="12"/>
  <c r="F25" i="12"/>
  <c r="G25" i="12" s="1"/>
  <c r="M25" i="12" s="1"/>
  <c r="I25" i="12"/>
  <c r="K25" i="12"/>
  <c r="O25" i="12"/>
  <c r="Q25" i="12"/>
  <c r="U25" i="12"/>
  <c r="F26" i="12"/>
  <c r="G26" i="12" s="1"/>
  <c r="M26" i="12" s="1"/>
  <c r="I26" i="12"/>
  <c r="K26" i="12"/>
  <c r="O26" i="12"/>
  <c r="Q26" i="12"/>
  <c r="U26" i="12"/>
  <c r="F27" i="12"/>
  <c r="G27" i="12" s="1"/>
  <c r="M27" i="12" s="1"/>
  <c r="I27" i="12"/>
  <c r="K27" i="12"/>
  <c r="O27" i="12"/>
  <c r="Q27" i="12"/>
  <c r="U27" i="12"/>
  <c r="F29" i="12"/>
  <c r="G29" i="12" s="1"/>
  <c r="I29" i="12"/>
  <c r="K29" i="12"/>
  <c r="O29" i="12"/>
  <c r="Q29" i="12"/>
  <c r="U29" i="12"/>
  <c r="F30" i="12"/>
  <c r="G30" i="12"/>
  <c r="M30" i="12" s="1"/>
  <c r="I30" i="12"/>
  <c r="K30" i="12"/>
  <c r="O30" i="12"/>
  <c r="Q30" i="12"/>
  <c r="U30" i="12"/>
  <c r="F31" i="12"/>
  <c r="G31" i="12"/>
  <c r="M31" i="12" s="1"/>
  <c r="I31" i="12"/>
  <c r="K31" i="12"/>
  <c r="O31" i="12"/>
  <c r="Q31" i="12"/>
  <c r="U31" i="12"/>
  <c r="F33" i="12"/>
  <c r="G33" i="12"/>
  <c r="M33" i="12" s="1"/>
  <c r="M32" i="12" s="1"/>
  <c r="I33" i="12"/>
  <c r="I32" i="12" s="1"/>
  <c r="K33" i="12"/>
  <c r="K32" i="12" s="1"/>
  <c r="O33" i="12"/>
  <c r="O32" i="12" s="1"/>
  <c r="Q33" i="12"/>
  <c r="Q32" i="12" s="1"/>
  <c r="U33" i="12"/>
  <c r="U32" i="12" s="1"/>
  <c r="F35" i="12"/>
  <c r="G35" i="12" s="1"/>
  <c r="M35" i="12" s="1"/>
  <c r="I35" i="12"/>
  <c r="K35" i="12"/>
  <c r="O35" i="12"/>
  <c r="Q35" i="12"/>
  <c r="U35" i="12"/>
  <c r="F36" i="12"/>
  <c r="G36" i="12"/>
  <c r="M36" i="12" s="1"/>
  <c r="I36" i="12"/>
  <c r="K36" i="12"/>
  <c r="O36" i="12"/>
  <c r="Q36" i="12"/>
  <c r="U36" i="12"/>
  <c r="F37" i="12"/>
  <c r="G37" i="12"/>
  <c r="M37" i="12" s="1"/>
  <c r="I37" i="12"/>
  <c r="K37" i="12"/>
  <c r="O37" i="12"/>
  <c r="Q37" i="12"/>
  <c r="U37" i="12"/>
  <c r="F38" i="12"/>
  <c r="G38" i="12"/>
  <c r="M38" i="12" s="1"/>
  <c r="I38" i="12"/>
  <c r="K38" i="12"/>
  <c r="O38" i="12"/>
  <c r="Q38" i="12"/>
  <c r="U38" i="12"/>
  <c r="F39" i="12"/>
  <c r="G39" i="12" s="1"/>
  <c r="M39" i="12" s="1"/>
  <c r="I39" i="12"/>
  <c r="K39" i="12"/>
  <c r="O39" i="12"/>
  <c r="Q39" i="12"/>
  <c r="U39" i="12"/>
  <c r="F40" i="12"/>
  <c r="G40" i="12"/>
  <c r="M40" i="12" s="1"/>
  <c r="I40" i="12"/>
  <c r="K40" i="12"/>
  <c r="O40" i="12"/>
  <c r="Q40" i="12"/>
  <c r="U40" i="12"/>
  <c r="F42" i="12"/>
  <c r="G42" i="12"/>
  <c r="M42" i="12" s="1"/>
  <c r="I42" i="12"/>
  <c r="K42" i="12"/>
  <c r="O42" i="12"/>
  <c r="Q42" i="12"/>
  <c r="U42" i="12"/>
  <c r="F43" i="12"/>
  <c r="G43" i="12"/>
  <c r="M43" i="12" s="1"/>
  <c r="I43" i="12"/>
  <c r="K43" i="12"/>
  <c r="O43" i="12"/>
  <c r="Q43" i="12"/>
  <c r="U43" i="12"/>
  <c r="F44" i="12"/>
  <c r="G44" i="12"/>
  <c r="M44" i="12" s="1"/>
  <c r="I44" i="12"/>
  <c r="K44" i="12"/>
  <c r="O44" i="12"/>
  <c r="Q44" i="12"/>
  <c r="U44" i="12"/>
  <c r="F45" i="12"/>
  <c r="G45" i="12"/>
  <c r="M45" i="12" s="1"/>
  <c r="I45" i="12"/>
  <c r="K45" i="12"/>
  <c r="O45" i="12"/>
  <c r="Q45" i="12"/>
  <c r="U45" i="12"/>
  <c r="F46" i="12"/>
  <c r="G46" i="12"/>
  <c r="M46" i="12" s="1"/>
  <c r="I46" i="12"/>
  <c r="K46" i="12"/>
  <c r="O46" i="12"/>
  <c r="Q46" i="12"/>
  <c r="U46" i="12"/>
  <c r="F48" i="12"/>
  <c r="G48" i="12"/>
  <c r="M48" i="12" s="1"/>
  <c r="I48" i="12"/>
  <c r="K48" i="12"/>
  <c r="O48" i="12"/>
  <c r="Q48" i="12"/>
  <c r="U48" i="12"/>
  <c r="F49" i="12"/>
  <c r="G49" i="12"/>
  <c r="M49" i="12" s="1"/>
  <c r="I49" i="12"/>
  <c r="K49" i="12"/>
  <c r="O49" i="12"/>
  <c r="Q49" i="12"/>
  <c r="U49" i="12"/>
  <c r="F50" i="12"/>
  <c r="G50" i="12"/>
  <c r="M50" i="12" s="1"/>
  <c r="I50" i="12"/>
  <c r="K50" i="12"/>
  <c r="O50" i="12"/>
  <c r="Q50" i="12"/>
  <c r="U50" i="12"/>
  <c r="F51" i="12"/>
  <c r="G51" i="12"/>
  <c r="M51" i="12" s="1"/>
  <c r="I51" i="12"/>
  <c r="K51" i="12"/>
  <c r="O51" i="12"/>
  <c r="Q51" i="12"/>
  <c r="U51" i="12"/>
  <c r="F52" i="12"/>
  <c r="G52" i="12"/>
  <c r="M52" i="12" s="1"/>
  <c r="I52" i="12"/>
  <c r="K52" i="12"/>
  <c r="O52" i="12"/>
  <c r="Q52" i="12"/>
  <c r="U52" i="12"/>
  <c r="F53" i="12"/>
  <c r="G53" i="12"/>
  <c r="M53" i="12" s="1"/>
  <c r="I53" i="12"/>
  <c r="K53" i="12"/>
  <c r="O53" i="12"/>
  <c r="Q53" i="12"/>
  <c r="U53" i="12"/>
  <c r="F54" i="12"/>
  <c r="G54" i="12"/>
  <c r="M54" i="12" s="1"/>
  <c r="I54" i="12"/>
  <c r="K54" i="12"/>
  <c r="O54" i="12"/>
  <c r="Q54" i="12"/>
  <c r="U54" i="12"/>
  <c r="F55" i="12"/>
  <c r="G55" i="12"/>
  <c r="M55" i="12" s="1"/>
  <c r="I55" i="12"/>
  <c r="K55" i="12"/>
  <c r="O55" i="12"/>
  <c r="Q55" i="12"/>
  <c r="U55" i="12"/>
  <c r="F56" i="12"/>
  <c r="G56" i="12"/>
  <c r="M56" i="12" s="1"/>
  <c r="I56" i="12"/>
  <c r="K56" i="12"/>
  <c r="O56" i="12"/>
  <c r="Q56" i="12"/>
  <c r="U56" i="12"/>
  <c r="F58" i="12"/>
  <c r="G58" i="12" s="1"/>
  <c r="I58" i="12"/>
  <c r="I57" i="12" s="1"/>
  <c r="K58" i="12"/>
  <c r="K57" i="12" s="1"/>
  <c r="O58" i="12"/>
  <c r="O57" i="12" s="1"/>
  <c r="Q58" i="12"/>
  <c r="Q57" i="12" s="1"/>
  <c r="U58" i="12"/>
  <c r="U57" i="12" s="1"/>
  <c r="F60" i="12"/>
  <c r="G60" i="12"/>
  <c r="M60" i="12" s="1"/>
  <c r="I60" i="12"/>
  <c r="I59" i="12" s="1"/>
  <c r="K60" i="12"/>
  <c r="O60" i="12"/>
  <c r="Q60" i="12"/>
  <c r="U60" i="12"/>
  <c r="U59" i="12" s="1"/>
  <c r="F61" i="12"/>
  <c r="G61" i="12" s="1"/>
  <c r="I61" i="12"/>
  <c r="K61" i="12"/>
  <c r="O61" i="12"/>
  <c r="Q61" i="12"/>
  <c r="U61" i="12"/>
  <c r="F62" i="12"/>
  <c r="G62" i="12"/>
  <c r="M62" i="12" s="1"/>
  <c r="I62" i="12"/>
  <c r="K62" i="12"/>
  <c r="O62" i="12"/>
  <c r="Q62" i="12"/>
  <c r="U62" i="12"/>
  <c r="I20" i="1"/>
  <c r="I19" i="1"/>
  <c r="I17" i="1"/>
  <c r="AZ43" i="1"/>
  <c r="G27" i="1"/>
  <c r="J28" i="1"/>
  <c r="J26" i="1"/>
  <c r="G38" i="1"/>
  <c r="F38" i="1"/>
  <c r="H32" i="1"/>
  <c r="J23" i="1"/>
  <c r="J24" i="1"/>
  <c r="J25" i="1"/>
  <c r="J27" i="1"/>
  <c r="E24" i="1"/>
  <c r="E26" i="1"/>
  <c r="K59" i="12" l="1"/>
  <c r="O28" i="12"/>
  <c r="K28" i="12"/>
  <c r="M41" i="12"/>
  <c r="M29" i="12"/>
  <c r="AD64" i="12"/>
  <c r="G39" i="1" s="1"/>
  <c r="G40" i="1" s="1"/>
  <c r="G25" i="1" s="1"/>
  <c r="G26" i="1" s="1"/>
  <c r="G28" i="12"/>
  <c r="I50" i="1" s="1"/>
  <c r="M47" i="12"/>
  <c r="M61" i="12"/>
  <c r="G59" i="12"/>
  <c r="I56" i="1" s="1"/>
  <c r="I18" i="1" s="1"/>
  <c r="F40" i="1"/>
  <c r="G23" i="1" s="1"/>
  <c r="Q47" i="12"/>
  <c r="Q41" i="12"/>
  <c r="O47" i="12"/>
  <c r="O41" i="12"/>
  <c r="K34" i="12"/>
  <c r="K8" i="12"/>
  <c r="Q59" i="12"/>
  <c r="M59" i="12"/>
  <c r="U34" i="12"/>
  <c r="I34" i="12"/>
  <c r="U28" i="12"/>
  <c r="I28" i="12"/>
  <c r="U8" i="12"/>
  <c r="I8" i="12"/>
  <c r="I47" i="12"/>
  <c r="I41" i="12"/>
  <c r="O34" i="12"/>
  <c r="O8" i="12"/>
  <c r="G47" i="12"/>
  <c r="I54" i="1" s="1"/>
  <c r="G41" i="12"/>
  <c r="I53" i="1" s="1"/>
  <c r="O59" i="12"/>
  <c r="U47" i="12"/>
  <c r="K47" i="12"/>
  <c r="U41" i="12"/>
  <c r="K41" i="12"/>
  <c r="Q34" i="12"/>
  <c r="Q28" i="12"/>
  <c r="Q8" i="12"/>
  <c r="M34" i="12"/>
  <c r="M28" i="12"/>
  <c r="G57" i="12"/>
  <c r="I55" i="1" s="1"/>
  <c r="M58" i="12"/>
  <c r="M57" i="12" s="1"/>
  <c r="G8" i="12"/>
  <c r="M9" i="12"/>
  <c r="M8" i="12" s="1"/>
  <c r="G32" i="12"/>
  <c r="I51" i="1" s="1"/>
  <c r="G34" i="12"/>
  <c r="I52" i="1" s="1"/>
  <c r="G28" i="1" l="1"/>
  <c r="G64" i="12"/>
  <c r="I49" i="1"/>
  <c r="H39" i="1"/>
  <c r="G24" i="1"/>
  <c r="G29" i="1" s="1"/>
  <c r="I16" i="1" l="1"/>
  <c r="I21" i="1" s="1"/>
  <c r="I57" i="1"/>
  <c r="I39" i="1"/>
  <c r="I40" i="1" s="1"/>
  <c r="J39" i="1" s="1"/>
  <c r="J40" i="1" s="1"/>
  <c r="H40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<sst xmlns="http://schemas.openxmlformats.org/spreadsheetml/2006/main" count="363" uniqueCount="208">
  <si>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</si>
  <si>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</si>
  <si>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</si>
  <si>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</si>
  <si>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</si>
  <si>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</si>
  <si>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</si>
  <si>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</si>
  <si>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</si>
  <si>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</si>
  <si>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</si>
  <si>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</si>
  <si>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</si>
  <si>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</si>
  <si>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</si>
  <si>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</si>
  <si>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</si>
  <si>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</si>
  <si>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</si>
  <si>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</si>
  <si>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</si>
  <si>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</si>
  <si>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</si>
  <si>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</si>
  <si>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</si>
  <si>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</si>
  <si>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</si>
  <si>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</si>
  <si>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</si>
  <si>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</si>
  <si>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</si>
  <si>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</si>
  <si>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</si>
  <si>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</si>
  <si>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</si>
  <si>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</si>
  <si>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</si>
  <si>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</si>
  <si>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</si>
  <si>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</si>
  <si>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</si>
  <si>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</si>
  <si>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</si>
  <si>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Ivančice</t>
  </si>
  <si>
    <t>Rozpočet:</t>
  </si>
  <si>
    <t>Misto</t>
  </si>
  <si>
    <t>Oprava MK Petra Bezruče, Ivančice-část vpravo-chodník</t>
  </si>
  <si>
    <t>město Ivančice</t>
  </si>
  <si>
    <t>Rozpočet</t>
  </si>
  <si>
    <t>Celkem za stavbu</t>
  </si>
  <si>
    <t>CZK</t>
  </si>
  <si>
    <t xml:space="preserve">Popis rozpočtu:  - </t>
  </si>
  <si>
    <t>Údaje uváděné v popisu položky (např. A5, C4, ...) jsou odkazem na příslušnou položku v příloze D.10, kde je určena výměra položky soupisu prací.</t>
  </si>
  <si>
    <t>Rekapitulace dílů</t>
  </si>
  <si>
    <t>Typ dílu</t>
  </si>
  <si>
    <t>1</t>
  </si>
  <si>
    <t>Zemní práce</t>
  </si>
  <si>
    <t>3</t>
  </si>
  <si>
    <t>Svislé a kompletní konstrukce</t>
  </si>
  <si>
    <t>4</t>
  </si>
  <si>
    <t>Vodorovné konstrukce</t>
  </si>
  <si>
    <t>5</t>
  </si>
  <si>
    <t>Komunikace</t>
  </si>
  <si>
    <t>91</t>
  </si>
  <si>
    <t>Doplňující práce na komunikaci</t>
  </si>
  <si>
    <t>97</t>
  </si>
  <si>
    <t>Prorážení otvorů</t>
  </si>
  <si>
    <t>99</t>
  </si>
  <si>
    <t>Staveništní přesun hmot</t>
  </si>
  <si>
    <t>M46</t>
  </si>
  <si>
    <t>Zemní práce při montážích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</si>
  <si>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</si>
  <si>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</si>
  <si>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</si>
  <si>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</si>
  <si>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</si>
  <si>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</si>
  <si>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</si>
  <si>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</si>
  <si>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</si>
  <si>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</si>
  <si>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</si>
  <si>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</si>
  <si>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</si>
  <si>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</si>
  <si>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</si>
  <si>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</si>
  <si>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</si>
  <si>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</si>
  <si>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</si>
  <si>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</si>
  <si>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</si>
  <si>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</si>
  <si>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</si>
  <si>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</si>
  <si>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</si>
  <si>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</si>
  <si>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</si>
  <si>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</si>
  <si>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</si>
  <si>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113106121R00</t>
  </si>
  <si>
    <t>Rozebrání dlažeb z betonových dlaždic na sucho, (B1)</t>
  </si>
  <si>
    <t>m2</t>
  </si>
  <si>
    <t>POL1_0</t>
  </si>
  <si>
    <t>113107615R00</t>
  </si>
  <si>
    <t>Odstranění podkladu nad 50 m2,kam.drcené tl.15 cm, (B3)</t>
  </si>
  <si>
    <t>113202111R00</t>
  </si>
  <si>
    <t>Vytrhání obrub obrubníků silničních, (B5)</t>
  </si>
  <si>
    <t>m</t>
  </si>
  <si>
    <t>113204111R00</t>
  </si>
  <si>
    <t>Vytrhání obrubníků zahradních, (B7)</t>
  </si>
  <si>
    <t>122202203R00</t>
  </si>
  <si>
    <t>Odkopávky pro silnice v hor. 3 do 10000 m3, (G1)</t>
  </si>
  <si>
    <t>m3</t>
  </si>
  <si>
    <t>139601102R00</t>
  </si>
  <si>
    <t>Ruční výkop jam, rýh a šachet v hornině tř. 3, (G2)</t>
  </si>
  <si>
    <t>151101101R00</t>
  </si>
  <si>
    <t>Pažení a rozepření stěn rýh - příložné - hl.do 2 m, (F2)</t>
  </si>
  <si>
    <t>151101111R00</t>
  </si>
  <si>
    <t>Odstranění pažení stěn rýh - příložné - hl. do 2 m, (F2)</t>
  </si>
  <si>
    <t>162701105R00</t>
  </si>
  <si>
    <t>Vodorovné přemístění výkopku z hor.1-4 do 10000 m, (G4)</t>
  </si>
  <si>
    <t>162701109R00</t>
  </si>
  <si>
    <t>Příplatek k vod. přemístění hor.1-4 za další 1 km, (G5)</t>
  </si>
  <si>
    <t>175101101R00</t>
  </si>
  <si>
    <t>Obsyp potrubí bez prohození sypaniny, (F8)</t>
  </si>
  <si>
    <t>180400020RA0</t>
  </si>
  <si>
    <t>Založení trávníku parkového, rovina, dodání osiva, (D1)</t>
  </si>
  <si>
    <t>POL2_0</t>
  </si>
  <si>
    <t>181101102R00</t>
  </si>
  <si>
    <t>Úprava pláně v zářezech v hor. 1-4, se zhutněním, (C1)</t>
  </si>
  <si>
    <t>181101101R00</t>
  </si>
  <si>
    <t>Úprava pláně v zářezech v hor. 1-4, bez zhutnění, (D4)</t>
  </si>
  <si>
    <t>181301106R00</t>
  </si>
  <si>
    <t>Rozprostření ornice, rovina, tl. 30-40 cm,do 500m2, (D1)</t>
  </si>
  <si>
    <t>199000002R00</t>
  </si>
  <si>
    <t>Poplatek za skládku horniny 1- 4, (G6)</t>
  </si>
  <si>
    <t>00572460R</t>
  </si>
  <si>
    <t>Směs travní technická balení 25 kg PROFI, (D2)</t>
  </si>
  <si>
    <t>kg</t>
  </si>
  <si>
    <t>POL3_0</t>
  </si>
  <si>
    <t>10364200R</t>
  </si>
  <si>
    <t>Ornice pro pozemkové úpravy, (D3)</t>
  </si>
  <si>
    <t>58337320R</t>
  </si>
  <si>
    <t>Štěrkopísek frakce 0-8 C, (F9)</t>
  </si>
  <si>
    <t>t</t>
  </si>
  <si>
    <t>388317777R00</t>
  </si>
  <si>
    <t>Těleso trub. kabelovodu z bet.C 12/15 otevř. výkop, (F6)</t>
  </si>
  <si>
    <t>388357777R00</t>
  </si>
  <si>
    <t>Bednění stěn tělesa kabelovodu trubkového, výkop, (B10)</t>
  </si>
  <si>
    <t>388995111R00</t>
  </si>
  <si>
    <t>Chránička kabelu z PVC 160/6,2 mm, výkop, (F3)</t>
  </si>
  <si>
    <t>451573111R00</t>
  </si>
  <si>
    <t>Lože pod potrubí ze štěrkopísku do 63 mm, (F5)</t>
  </si>
  <si>
    <t>564851111R00</t>
  </si>
  <si>
    <t>Podklad ze štěrkodrti po zhutnění tloušťky 15 cm, (C2)</t>
  </si>
  <si>
    <t>564861111R00</t>
  </si>
  <si>
    <t>Podklad ze štěrkodrti po zhutnění tloušťky 20 cm, (C3)</t>
  </si>
  <si>
    <t>569903311R00</t>
  </si>
  <si>
    <t>Zřízení zemních krajnic se zhutněním, (E8)</t>
  </si>
  <si>
    <t>596215021R00</t>
  </si>
  <si>
    <t>Kladení zámkové dlažby tl. 6 cm do drtě tl. 4 cm, (C4)</t>
  </si>
  <si>
    <t>592451151R</t>
  </si>
  <si>
    <t>Dlažba skladebná  SLP 200 x 100 x 60 mm červená, dlažba pro nevidomé  (C5)</t>
  </si>
  <si>
    <t>59245110R</t>
  </si>
  <si>
    <t>Dlažba skladebná HOLLAND I 200 x 100 x 60 mm přírodní, (C6)</t>
  </si>
  <si>
    <t>917862111R00</t>
  </si>
  <si>
    <t>Osazení stojat. obrub.bet. s opěrou,lože z C 12/15, (E3)</t>
  </si>
  <si>
    <t>59217410R</t>
  </si>
  <si>
    <t>Obrubník chodníkový GRANITOID ABO 100/10/25 II nat, (E7)</t>
  </si>
  <si>
    <t>kus</t>
  </si>
  <si>
    <t>59217450.B</t>
  </si>
  <si>
    <t>Obrubník silniční GRANITOID ABO 100/15/15 II nat, (E4)</t>
  </si>
  <si>
    <t>59217492R</t>
  </si>
  <si>
    <t>Obrubník silniční přechodový levý ABO 2-15 PL v 150 x 150 x 1000 mm, (E5)</t>
  </si>
  <si>
    <t>59217491R</t>
  </si>
  <si>
    <t>Obrubník silniční přechodový pravý ABO 2-15 PP v 150 x 150 x 1000 mm, (E6)</t>
  </si>
  <si>
    <t>979054441R00</t>
  </si>
  <si>
    <t>Očištění vybour. dlaždic s výplní kamen. těženým, (B9)</t>
  </si>
  <si>
    <t>979082213R00</t>
  </si>
  <si>
    <t>Vodorovná doprava suti po suchu do 1 km, (F7)</t>
  </si>
  <si>
    <t>979082219R00</t>
  </si>
  <si>
    <t>Příplatek za dopravu suti po suchu za další 1 km, (F8)</t>
  </si>
  <si>
    <t>979084214R00</t>
  </si>
  <si>
    <t>Vodorovná doprava vybour. hmot po suchu do 2 km, (F9)</t>
  </si>
  <si>
    <t>979084216R00</t>
  </si>
  <si>
    <t>Vodorovná doprava vybour. hmot po suchu do 5 km, (F10)</t>
  </si>
  <si>
    <t>979084219R00</t>
  </si>
  <si>
    <t>Příplatek k dopravě vybour.hmot za dalších 5 km, (F11)</t>
  </si>
  <si>
    <t>979087213R00</t>
  </si>
  <si>
    <t>Nakládání vybouraných hmot na dopravní prostředky, (B2b)</t>
  </si>
  <si>
    <t>979990104R00</t>
  </si>
  <si>
    <t>Poplatek za skládku suti - beton, (F13)</t>
  </si>
  <si>
    <t>979999998R00</t>
  </si>
  <si>
    <t>Poplatek za recyklaci suť - štěrky, (F12)</t>
  </si>
  <si>
    <t>998223011R00</t>
  </si>
  <si>
    <t>Přesun hmot, pozemní komunikace, kryt dlážděný</t>
  </si>
  <si>
    <t>460490012R00</t>
  </si>
  <si>
    <t>Fólie výstražná z PVC, šířka 33 cm, (F11)</t>
  </si>
  <si>
    <t>460510271RT4</t>
  </si>
  <si>
    <t>Žlab kabelový z PVC, vč. víka, přímá část, včetně dodávky žlabu 200x126x2000 mm (F7)</t>
  </si>
  <si>
    <t>460510201R00</t>
  </si>
  <si>
    <t>Žlab kabelový prefabrikovaný TK 1, neasfaltovaný, (F4)</t>
  </si>
  <si>
    <t/>
  </si>
  <si>
    <t>SUM</t>
  </si>
  <si>
    <t>Poznámky uchazeče k zadání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</si>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</sst>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indexed="9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3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15" fillId="0" borderId="0" xfId="0" applyNumberFormat="1" applyFont="1" applyAlignment="1">
      <alignment wrapText="1"/>
    </xf>
    <xf numFmtId="0" fontId="6" fillId="0" borderId="0" xfId="0" applyFon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6" fillId="3" borderId="36" xfId="0" applyFont="1" applyFill="1" applyBorder="1" applyAlignment="1">
      <alignment horizontal="center" vertical="center" wrapText="1"/>
    </xf>
    <xf numFmtId="0" fontId="16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6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5" borderId="39" xfId="0" applyNumberFormat="1" applyFont="1" applyFill="1" applyBorder="1" applyAlignment="1">
      <alignment horizontal="center"/>
    </xf>
    <xf numFmtId="4" fontId="7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49" fontId="0" fillId="0" borderId="40" xfId="0" applyNumberFormat="1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5" xfId="0" applyFont="1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7" fillId="0" borderId="0" xfId="0" applyFont="1"/>
    <xf numFmtId="0" fontId="17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vertical="top"/>
    </xf>
    <xf numFmtId="0" fontId="0" fillId="3" borderId="50" xfId="0" applyFill="1" applyBorder="1" applyAlignment="1">
      <alignment wrapText="1"/>
    </xf>
    <xf numFmtId="0" fontId="17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7" fillId="0" borderId="34" xfId="0" applyFont="1" applyBorder="1" applyAlignment="1">
      <alignment vertical="top" shrinkToFit="1"/>
    </xf>
    <xf numFmtId="0" fontId="17" fillId="0" borderId="33" xfId="0" applyFont="1" applyBorder="1" applyAlignment="1">
      <alignment vertical="top" shrinkToFit="1"/>
    </xf>
    <xf numFmtId="0" fontId="17" fillId="0" borderId="26" xfId="0" applyFont="1" applyBorder="1" applyAlignment="1">
      <alignment vertical="top" shrinkToFit="1"/>
    </xf>
    <xf numFmtId="0" fontId="0" fillId="3" borderId="38" xfId="0" applyFill="1" applyBorder="1" applyAlignment="1">
      <alignment vertical="top" shrinkToFit="1"/>
    </xf>
    <xf numFmtId="0" fontId="0" fillId="3" borderId="39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64" fontId="17" fillId="0" borderId="33" xfId="0" applyNumberFormat="1" applyFont="1" applyBorder="1" applyAlignment="1">
      <alignment vertical="top" shrinkToFit="1"/>
    </xf>
    <xf numFmtId="164" fontId="0" fillId="3" borderId="39" xfId="0" applyNumberFormat="1" applyFill="1" applyBorder="1" applyAlignment="1">
      <alignment vertical="top" shrinkToFit="1"/>
    </xf>
    <xf numFmtId="4" fontId="17" fillId="4" borderId="33" xfId="0" applyNumberFormat="1" applyFont="1" applyFill="1" applyBorder="1" applyAlignment="1" applyProtection="1">
      <alignment vertical="top" shrinkToFit="1"/>
      <protection locked="0"/>
    </xf>
    <xf numFmtId="4" fontId="17" fillId="0" borderId="33" xfId="0" applyNumberFormat="1" applyFont="1" applyBorder="1" applyAlignment="1">
      <alignment vertical="top" shrinkToFit="1"/>
    </xf>
    <xf numFmtId="4" fontId="0" fillId="3" borderId="39" xfId="0" applyNumberFormat="1" applyFill="1" applyBorder="1" applyAlignment="1">
      <alignment vertical="top" shrinkToFit="1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0" fontId="0" fillId="3" borderId="54" xfId="0" applyFill="1" applyBorder="1" applyAlignment="1">
      <alignment vertical="top"/>
    </xf>
    <xf numFmtId="164" fontId="0" fillId="3" borderId="49" xfId="0" applyNumberFormat="1" applyFill="1" applyBorder="1" applyAlignment="1">
      <alignment vertical="top"/>
    </xf>
    <xf numFmtId="4" fontId="0" fillId="3" borderId="49" xfId="0" applyNumberFormat="1" applyFill="1" applyBorder="1" applyAlignment="1">
      <alignment vertical="top"/>
    </xf>
    <xf numFmtId="0" fontId="17" fillId="0" borderId="10" xfId="0" applyFont="1" applyBorder="1" applyAlignment="1">
      <alignment vertical="top"/>
    </xf>
    <xf numFmtId="0" fontId="17" fillId="0" borderId="10" xfId="0" applyNumberFormat="1" applyFont="1" applyBorder="1" applyAlignment="1">
      <alignment vertical="top"/>
    </xf>
    <xf numFmtId="0" fontId="17" fillId="0" borderId="38" xfId="0" applyFont="1" applyBorder="1" applyAlignment="1">
      <alignment vertical="top" shrinkToFit="1"/>
    </xf>
    <xf numFmtId="164" fontId="17" fillId="0" borderId="39" xfId="0" applyNumberFormat="1" applyFont="1" applyBorder="1" applyAlignment="1">
      <alignment vertical="top" shrinkToFit="1"/>
    </xf>
    <xf numFmtId="4" fontId="17" fillId="4" borderId="39" xfId="0" applyNumberFormat="1" applyFont="1" applyFill="1" applyBorder="1" applyAlignment="1" applyProtection="1">
      <alignment vertical="top" shrinkToFit="1"/>
      <protection locked="0"/>
    </xf>
    <xf numFmtId="4" fontId="17" fillId="0" borderId="39" xfId="0" applyNumberFormat="1" applyFont="1" applyBorder="1" applyAlignment="1">
      <alignment vertical="top" shrinkToFit="1"/>
    </xf>
    <xf numFmtId="0" fontId="17" fillId="0" borderId="39" xfId="0" applyFont="1" applyBorder="1" applyAlignment="1">
      <alignment vertical="top" shrinkToFit="1"/>
    </xf>
    <xf numFmtId="0" fontId="17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4" fontId="8" fillId="3" borderId="22" xfId="0" applyNumberFormat="1" applyFont="1" applyFill="1" applyBorder="1" applyAlignment="1">
      <alignment vertical="top"/>
    </xf>
    <xf numFmtId="0" fontId="17" fillId="0" borderId="33" xfId="0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0" fontId="17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4" fontId="7" fillId="0" borderId="35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2" fontId="12" fillId="3" borderId="7" xfId="0" applyNumberFormat="1" applyFont="1" applyFill="1" applyBorder="1" applyAlignment="1">
      <alignment horizontal="righ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0" fontId="8" fillId="0" borderId="6" xfId="0" applyFont="1" applyBorder="1" applyAlignment="1">
      <alignment horizontal="center"/>
    </xf>
    <xf numFmtId="0" fontId="0" fillId="0" borderId="18" xfId="0" applyBorder="1" applyAlignment="1">
      <alignment horizontal="center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0" fillId="0" borderId="0" xfId="0" applyNumberFormat="1" applyAlignment="1">
      <alignment wrapText="1"/>
    </xf>
    <xf numFmtId="0" fontId="16" fillId="3" borderId="35" xfId="0" applyFont="1" applyFill="1" applyBorder="1" applyAlignment="1">
      <alignment horizontal="center" vertical="center" wrapText="1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" fontId="7" fillId="0" borderId="33" xfId="0" applyNumberFormat="1" applyFont="1" applyBorder="1" applyAlignment="1">
      <alignment vertical="center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4" fontId="7" fillId="0" borderId="39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5" borderId="39" xfId="0" applyNumberFormat="1" applyFont="1" applyFill="1" applyBorder="1" applyAlignment="1"/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0" fontId="0" fillId="0" borderId="48" xfId="0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vitel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5" t="s">
        <v>38</v>
      </c>
    </row>
    <row r="2" spans="1:7" ht="57.75" customHeight="1" x14ac:dyDescent="0.2">
      <c r="A2" s="198" t="s">
        <v>39</v>
      </c>
      <c r="B2" s="198"/>
      <c r="C2" s="198"/>
      <c r="D2" s="198"/>
      <c r="E2" s="198"/>
      <c r="F2" s="198"/>
      <c r="G2" s="198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AZ60"/>
  <sheetViews>
    <sheetView showGridLines="0" tabSelected="1" topLeftCell="B27" zoomScaleNormal="100" zoomScaleSheetLayoutView="75" workbookViewId="0">
      <selection activeCell="D13" sqref="D13:G13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  <col min="52" max="52" width="92.42578125" customWidth="1"/>
  </cols>
  <sheetData>
    <row r="1" spans="1:15" ht="33.75" customHeight="1" x14ac:dyDescent="0.2">
      <c r="A1" s="71" t="s">
        <v>36</v>
      </c>
      <c r="B1" s="206" t="s">
        <v>42</v>
      </c>
      <c r="C1" s="207"/>
      <c r="D1" s="207"/>
      <c r="E1" s="207"/>
      <c r="F1" s="207"/>
      <c r="G1" s="207"/>
      <c r="H1" s="207"/>
      <c r="I1" s="207"/>
      <c r="J1" s="208"/>
    </row>
    <row r="2" spans="1:15" ht="23.25" customHeight="1" x14ac:dyDescent="0.2">
      <c r="A2" s="4"/>
      <c r="B2" s="79" t="s">
        <v>40</v>
      </c>
      <c r="C2" s="80"/>
      <c r="D2" s="199" t="s">
        <v>46</v>
      </c>
      <c r="E2" s="200"/>
      <c r="F2" s="200"/>
      <c r="G2" s="200"/>
      <c r="H2" s="200"/>
      <c r="I2" s="200"/>
      <c r="J2" s="201"/>
      <c r="O2" s="2"/>
    </row>
    <row r="3" spans="1:15" ht="23.25" customHeight="1" x14ac:dyDescent="0.2">
      <c r="A3" s="4"/>
      <c r="B3" s="81" t="s">
        <v>45</v>
      </c>
      <c r="C3" s="82"/>
      <c r="D3" s="229" t="s">
        <v>43</v>
      </c>
      <c r="E3" s="230"/>
      <c r="F3" s="230"/>
      <c r="G3" s="230"/>
      <c r="H3" s="230"/>
      <c r="I3" s="230"/>
      <c r="J3" s="231"/>
    </row>
    <row r="4" spans="1:15" ht="23.25" hidden="1" customHeight="1" x14ac:dyDescent="0.2">
      <c r="A4" s="4"/>
      <c r="B4" s="83" t="s">
        <v>44</v>
      </c>
      <c r="C4" s="84"/>
      <c r="D4" s="85"/>
      <c r="E4" s="85"/>
      <c r="F4" s="86"/>
      <c r="G4" s="87"/>
      <c r="H4" s="86"/>
      <c r="I4" s="87"/>
      <c r="J4" s="88"/>
    </row>
    <row r="5" spans="1:15" ht="24" customHeight="1" x14ac:dyDescent="0.2">
      <c r="A5" s="4"/>
      <c r="B5" s="45" t="s">
        <v>21</v>
      </c>
      <c r="C5" s="5"/>
      <c r="D5" s="89" t="s">
        <v>47</v>
      </c>
      <c r="E5" s="25"/>
      <c r="F5" s="25"/>
      <c r="G5" s="25"/>
      <c r="H5" s="27" t="s">
        <v>33</v>
      </c>
      <c r="I5" s="89"/>
      <c r="J5" s="11"/>
    </row>
    <row r="6" spans="1:15" ht="15.75" customHeight="1" x14ac:dyDescent="0.2">
      <c r="A6" s="4"/>
      <c r="B6" s="39"/>
      <c r="C6" s="25"/>
      <c r="D6" s="89"/>
      <c r="E6" s="25"/>
      <c r="F6" s="25"/>
      <c r="G6" s="25"/>
      <c r="H6" s="27" t="s">
        <v>34</v>
      </c>
      <c r="I6" s="89"/>
      <c r="J6" s="11"/>
    </row>
    <row r="7" spans="1:15" ht="15.75" customHeight="1" x14ac:dyDescent="0.2">
      <c r="A7" s="4"/>
      <c r="B7" s="40"/>
      <c r="C7" s="90"/>
      <c r="D7" s="78"/>
      <c r="E7" s="32"/>
      <c r="F7" s="32"/>
      <c r="G7" s="32"/>
      <c r="H7" s="34"/>
      <c r="I7" s="32"/>
      <c r="J7" s="49"/>
    </row>
    <row r="8" spans="1:15" ht="24" hidden="1" customHeight="1" x14ac:dyDescent="0.2">
      <c r="A8" s="4"/>
      <c r="B8" s="45" t="s">
        <v>19</v>
      </c>
      <c r="C8" s="5"/>
      <c r="D8" s="33"/>
      <c r="E8" s="5"/>
      <c r="F8" s="5"/>
      <c r="G8" s="43"/>
      <c r="H8" s="27" t="s">
        <v>33</v>
      </c>
      <c r="I8" s="31"/>
      <c r="J8" s="11"/>
    </row>
    <row r="9" spans="1:15" ht="15.75" hidden="1" customHeight="1" x14ac:dyDescent="0.2">
      <c r="A9" s="4"/>
      <c r="B9" s="4"/>
      <c r="C9" s="5"/>
      <c r="D9" s="33"/>
      <c r="E9" s="5"/>
      <c r="F9" s="5"/>
      <c r="G9" s="43"/>
      <c r="H9" s="27" t="s">
        <v>34</v>
      </c>
      <c r="I9" s="31"/>
      <c r="J9" s="11"/>
    </row>
    <row r="10" spans="1:15" ht="15.75" hidden="1" customHeight="1" x14ac:dyDescent="0.2">
      <c r="A10" s="4"/>
      <c r="B10" s="50"/>
      <c r="C10" s="26"/>
      <c r="D10" s="44"/>
      <c r="E10" s="53"/>
      <c r="F10" s="53"/>
      <c r="G10" s="51"/>
      <c r="H10" s="51"/>
      <c r="I10" s="52"/>
      <c r="J10" s="49"/>
    </row>
    <row r="11" spans="1:15" ht="24" customHeight="1" x14ac:dyDescent="0.2">
      <c r="A11" s="4"/>
      <c r="B11" s="45" t="s">
        <v>18</v>
      </c>
      <c r="C11" s="5"/>
      <c r="D11" s="217"/>
      <c r="E11" s="217"/>
      <c r="F11" s="217"/>
      <c r="G11" s="217"/>
      <c r="H11" s="27" t="s">
        <v>33</v>
      </c>
      <c r="I11" s="92"/>
      <c r="J11" s="11"/>
    </row>
    <row r="12" spans="1:15" ht="15.75" customHeight="1" x14ac:dyDescent="0.2">
      <c r="A12" s="4"/>
      <c r="B12" s="39"/>
      <c r="C12" s="25"/>
      <c r="D12" s="239"/>
      <c r="E12" s="239"/>
      <c r="F12" s="239"/>
      <c r="G12" s="239"/>
      <c r="H12" s="27" t="s">
        <v>34</v>
      </c>
      <c r="I12" s="92"/>
      <c r="J12" s="11"/>
    </row>
    <row r="13" spans="1:15" ht="15.75" customHeight="1" x14ac:dyDescent="0.2">
      <c r="A13" s="4"/>
      <c r="B13" s="40"/>
      <c r="C13" s="91"/>
      <c r="D13" s="240"/>
      <c r="E13" s="240"/>
      <c r="F13" s="240"/>
      <c r="G13" s="240"/>
      <c r="H13" s="28"/>
      <c r="I13" s="32"/>
      <c r="J13" s="49"/>
    </row>
    <row r="14" spans="1:15" ht="24" hidden="1" customHeight="1" x14ac:dyDescent="0.2">
      <c r="A14" s="4"/>
      <c r="B14" s="64" t="s">
        <v>20</v>
      </c>
      <c r="C14" s="65"/>
      <c r="D14" s="66"/>
      <c r="E14" s="67"/>
      <c r="F14" s="67"/>
      <c r="G14" s="67"/>
      <c r="H14" s="68"/>
      <c r="I14" s="67"/>
      <c r="J14" s="69"/>
    </row>
    <row r="15" spans="1:15" ht="32.25" customHeight="1" x14ac:dyDescent="0.2">
      <c r="A15" s="4"/>
      <c r="B15" s="50" t="s">
        <v>31</v>
      </c>
      <c r="C15" s="70"/>
      <c r="D15" s="51"/>
      <c r="E15" s="205"/>
      <c r="F15" s="205"/>
      <c r="G15" s="225"/>
      <c r="H15" s="225"/>
      <c r="I15" s="225" t="s">
        <v>28</v>
      </c>
      <c r="J15" s="226"/>
    </row>
    <row r="16" spans="1:15" ht="23.25" customHeight="1" x14ac:dyDescent="0.2">
      <c r="A16" s="140" t="s">
        <v>23</v>
      </c>
      <c r="B16" s="141" t="s">
        <v>23</v>
      </c>
      <c r="C16" s="56"/>
      <c r="D16" s="57"/>
      <c r="E16" s="202"/>
      <c r="F16" s="203"/>
      <c r="G16" s="202"/>
      <c r="H16" s="203"/>
      <c r="I16" s="202">
        <f>SUMIF(F49:F56,A16,I49:I56)+SUMIF(F49:F56,"PSU",I49:I56)</f>
        <v>0</v>
      </c>
      <c r="J16" s="204"/>
    </row>
    <row r="17" spans="1:10" ht="23.25" customHeight="1" x14ac:dyDescent="0.2">
      <c r="A17" s="140" t="s">
        <v>24</v>
      </c>
      <c r="B17" s="141" t="s">
        <v>24</v>
      </c>
      <c r="C17" s="56"/>
      <c r="D17" s="57"/>
      <c r="E17" s="202"/>
      <c r="F17" s="203"/>
      <c r="G17" s="202"/>
      <c r="H17" s="203"/>
      <c r="I17" s="202">
        <f>SUMIF(F49:F56,A17,I49:I56)</f>
        <v>0</v>
      </c>
      <c r="J17" s="204"/>
    </row>
    <row r="18" spans="1:10" ht="23.25" customHeight="1" x14ac:dyDescent="0.2">
      <c r="A18" s="140" t="s">
        <v>25</v>
      </c>
      <c r="B18" s="141" t="s">
        <v>25</v>
      </c>
      <c r="C18" s="56"/>
      <c r="D18" s="57"/>
      <c r="E18" s="202"/>
      <c r="F18" s="203"/>
      <c r="G18" s="202"/>
      <c r="H18" s="203"/>
      <c r="I18" s="202">
        <f>SUMIF(F49:F56,A18,I49:I56)</f>
        <v>0</v>
      </c>
      <c r="J18" s="204"/>
    </row>
    <row r="19" spans="1:10" ht="23.25" customHeight="1" x14ac:dyDescent="0.2">
      <c r="A19" s="140" t="s">
        <v>71</v>
      </c>
      <c r="B19" s="141" t="s">
        <v>26</v>
      </c>
      <c r="C19" s="56"/>
      <c r="D19" s="57"/>
      <c r="E19" s="202"/>
      <c r="F19" s="203"/>
      <c r="G19" s="202"/>
      <c r="H19" s="203"/>
      <c r="I19" s="202">
        <f>SUMIF(F49:F56,A19,I49:I56)</f>
        <v>0</v>
      </c>
      <c r="J19" s="204"/>
    </row>
    <row r="20" spans="1:10" ht="23.25" customHeight="1" x14ac:dyDescent="0.2">
      <c r="A20" s="140" t="s">
        <v>72</v>
      </c>
      <c r="B20" s="141" t="s">
        <v>27</v>
      </c>
      <c r="C20" s="56"/>
      <c r="D20" s="57"/>
      <c r="E20" s="202"/>
      <c r="F20" s="203"/>
      <c r="G20" s="202"/>
      <c r="H20" s="203"/>
      <c r="I20" s="202">
        <f>SUMIF(F49:F56,A20,I49:I56)</f>
        <v>0</v>
      </c>
      <c r="J20" s="204"/>
    </row>
    <row r="21" spans="1:10" ht="23.25" customHeight="1" x14ac:dyDescent="0.2">
      <c r="A21" s="4"/>
      <c r="B21" s="72" t="s">
        <v>28</v>
      </c>
      <c r="C21" s="73"/>
      <c r="D21" s="74"/>
      <c r="E21" s="215"/>
      <c r="F21" s="216"/>
      <c r="G21" s="215"/>
      <c r="H21" s="216"/>
      <c r="I21" s="215">
        <f>SUM(I16:J20)</f>
        <v>0</v>
      </c>
      <c r="J21" s="220"/>
    </row>
    <row r="22" spans="1:10" ht="33" customHeight="1" x14ac:dyDescent="0.2">
      <c r="A22" s="4"/>
      <c r="B22" s="63" t="s">
        <v>32</v>
      </c>
      <c r="C22" s="56"/>
      <c r="D22" s="57"/>
      <c r="E22" s="62"/>
      <c r="F22" s="59"/>
      <c r="G22" s="48"/>
      <c r="H22" s="48"/>
      <c r="I22" s="48"/>
      <c r="J22" s="60"/>
    </row>
    <row r="23" spans="1:10" ht="23.25" customHeight="1" x14ac:dyDescent="0.2">
      <c r="A23" s="4"/>
      <c r="B23" s="55" t="s">
        <v>11</v>
      </c>
      <c r="C23" s="56"/>
      <c r="D23" s="57"/>
      <c r="E23" s="58">
        <v>15</v>
      </c>
      <c r="F23" s="59" t="s">
        <v>0</v>
      </c>
      <c r="G23" s="213">
        <f>ZakladDPHSniVypocet</f>
        <v>0</v>
      </c>
      <c r="H23" s="214"/>
      <c r="I23" s="214"/>
      <c r="J23" s="60" t="str">
        <f t="shared" ref="J23:J28" si="0">Mena</f>
        <v>CZK</v>
      </c>
    </row>
    <row r="24" spans="1:10" ht="23.25" customHeight="1" x14ac:dyDescent="0.2">
      <c r="A24" s="4"/>
      <c r="B24" s="55" t="s">
        <v>12</v>
      </c>
      <c r="C24" s="56"/>
      <c r="D24" s="57"/>
      <c r="E24" s="58">
        <f>SazbaDPH1</f>
        <v>15</v>
      </c>
      <c r="F24" s="59" t="s">
        <v>0</v>
      </c>
      <c r="G24" s="218">
        <f>ZakladDPHSni*SazbaDPH1/100</f>
        <v>0</v>
      </c>
      <c r="H24" s="219"/>
      <c r="I24" s="219"/>
      <c r="J24" s="60" t="str">
        <f t="shared" si="0"/>
        <v>CZK</v>
      </c>
    </row>
    <row r="25" spans="1:10" ht="23.25" customHeight="1" x14ac:dyDescent="0.2">
      <c r="A25" s="4"/>
      <c r="B25" s="55" t="s">
        <v>13</v>
      </c>
      <c r="C25" s="56"/>
      <c r="D25" s="57"/>
      <c r="E25" s="58">
        <v>21</v>
      </c>
      <c r="F25" s="59" t="s">
        <v>0</v>
      </c>
      <c r="G25" s="213">
        <f>ZakladDPHZaklVypocet</f>
        <v>0</v>
      </c>
      <c r="H25" s="214"/>
      <c r="I25" s="214"/>
      <c r="J25" s="60" t="str">
        <f t="shared" si="0"/>
        <v>CZK</v>
      </c>
    </row>
    <row r="26" spans="1:10" ht="23.25" customHeight="1" x14ac:dyDescent="0.2">
      <c r="A26" s="4"/>
      <c r="B26" s="47" t="s">
        <v>14</v>
      </c>
      <c r="C26" s="22"/>
      <c r="D26" s="18"/>
      <c r="E26" s="41">
        <f>SazbaDPH2</f>
        <v>21</v>
      </c>
      <c r="F26" s="42" t="s">
        <v>0</v>
      </c>
      <c r="G26" s="209">
        <f>ZakladDPHZakl*SazbaDPH2/100</f>
        <v>0</v>
      </c>
      <c r="H26" s="210"/>
      <c r="I26" s="210"/>
      <c r="J26" s="54" t="str">
        <f t="shared" si="0"/>
        <v>CZK</v>
      </c>
    </row>
    <row r="27" spans="1:10" ht="23.25" customHeight="1" thickBot="1" x14ac:dyDescent="0.25">
      <c r="A27" s="4"/>
      <c r="B27" s="46" t="s">
        <v>4</v>
      </c>
      <c r="C27" s="20"/>
      <c r="D27" s="23"/>
      <c r="E27" s="20"/>
      <c r="F27" s="21"/>
      <c r="G27" s="211">
        <f>0</f>
        <v>0</v>
      </c>
      <c r="H27" s="211"/>
      <c r="I27" s="211"/>
      <c r="J27" s="61" t="str">
        <f t="shared" si="0"/>
        <v>CZK</v>
      </c>
    </row>
    <row r="28" spans="1:10" ht="27.75" hidden="1" customHeight="1" thickBot="1" x14ac:dyDescent="0.25">
      <c r="A28" s="4"/>
      <c r="B28" s="111" t="s">
        <v>22</v>
      </c>
      <c r="C28" s="112"/>
      <c r="D28" s="112"/>
      <c r="E28" s="113"/>
      <c r="F28" s="114"/>
      <c r="G28" s="224">
        <f>ZakladDPHSniVypocet+ZakladDPHZaklVypocet</f>
        <v>0</v>
      </c>
      <c r="H28" s="224"/>
      <c r="I28" s="224"/>
      <c r="J28" s="115" t="str">
        <f t="shared" si="0"/>
        <v>CZK</v>
      </c>
    </row>
    <row r="29" spans="1:10" ht="27.75" customHeight="1" thickBot="1" x14ac:dyDescent="0.25">
      <c r="A29" s="4"/>
      <c r="B29" s="111" t="s">
        <v>35</v>
      </c>
      <c r="C29" s="116"/>
      <c r="D29" s="116"/>
      <c r="E29" s="116"/>
      <c r="F29" s="116"/>
      <c r="G29" s="212">
        <f>ZakladDPHSni+DPHSni+ZakladDPHZakl+DPHZakl+Zaokrouhleni</f>
        <v>0</v>
      </c>
      <c r="H29" s="212"/>
      <c r="I29" s="212"/>
      <c r="J29" s="117" t="s">
        <v>50</v>
      </c>
    </row>
    <row r="30" spans="1:10" ht="12.75" customHeight="1" x14ac:dyDescent="0.2">
      <c r="A30" s="4"/>
      <c r="B30" s="4"/>
      <c r="C30" s="5"/>
      <c r="D30" s="5"/>
      <c r="E30" s="5"/>
      <c r="F30" s="5"/>
      <c r="G30" s="43"/>
      <c r="H30" s="5"/>
      <c r="I30" s="43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3"/>
      <c r="H31" s="5"/>
      <c r="I31" s="43"/>
      <c r="J31" s="12"/>
    </row>
    <row r="32" spans="1:10" ht="18.75" customHeight="1" x14ac:dyDescent="0.2">
      <c r="A32" s="4"/>
      <c r="B32" s="24"/>
      <c r="C32" s="19" t="s">
        <v>10</v>
      </c>
      <c r="D32" s="37"/>
      <c r="E32" s="37"/>
      <c r="F32" s="19" t="s">
        <v>9</v>
      </c>
      <c r="G32" s="37"/>
      <c r="H32" s="38">
        <f ca="1">TODAY()</f>
        <v>45581</v>
      </c>
      <c r="I32" s="37"/>
      <c r="J32" s="12"/>
    </row>
    <row r="33" spans="1:52" ht="47.25" customHeight="1" x14ac:dyDescent="0.2">
      <c r="A33" s="4"/>
      <c r="B33" s="4"/>
      <c r="C33" s="5"/>
      <c r="D33" s="5"/>
      <c r="E33" s="5"/>
      <c r="F33" s="5"/>
      <c r="G33" s="43"/>
      <c r="H33" s="5"/>
      <c r="I33" s="43"/>
      <c r="J33" s="12"/>
    </row>
    <row r="34" spans="1:52" s="35" customFormat="1" ht="18.75" customHeight="1" x14ac:dyDescent="0.2">
      <c r="A34" s="29"/>
      <c r="B34" s="29"/>
      <c r="C34" s="30"/>
      <c r="D34" s="227"/>
      <c r="E34" s="227"/>
      <c r="F34" s="30"/>
      <c r="G34" s="227"/>
      <c r="H34" s="227"/>
      <c r="I34" s="227"/>
      <c r="J34" s="36"/>
    </row>
    <row r="35" spans="1:52" ht="12.75" customHeight="1" x14ac:dyDescent="0.2">
      <c r="A35" s="4"/>
      <c r="B35" s="4"/>
      <c r="C35" s="5"/>
      <c r="D35" s="228" t="s">
        <v>2</v>
      </c>
      <c r="E35" s="228"/>
      <c r="F35" s="5"/>
      <c r="G35" s="43"/>
      <c r="H35" s="13" t="s">
        <v>3</v>
      </c>
      <c r="I35" s="43"/>
      <c r="J35" s="12"/>
    </row>
    <row r="36" spans="1:52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52" ht="27" hidden="1" customHeight="1" x14ac:dyDescent="0.25">
      <c r="B37" s="75" t="s">
        <v>15</v>
      </c>
      <c r="C37" s="3"/>
      <c r="D37" s="3"/>
      <c r="E37" s="3"/>
      <c r="F37" s="103"/>
      <c r="G37" s="103"/>
      <c r="H37" s="103"/>
      <c r="I37" s="103"/>
      <c r="J37" s="3"/>
    </row>
    <row r="38" spans="1:52" ht="25.5" hidden="1" customHeight="1" x14ac:dyDescent="0.2">
      <c r="A38" s="95" t="s">
        <v>37</v>
      </c>
      <c r="B38" s="97" t="s">
        <v>16</v>
      </c>
      <c r="C38" s="98" t="s">
        <v>5</v>
      </c>
      <c r="D38" s="99"/>
      <c r="E38" s="99"/>
      <c r="F38" s="104" t="str">
        <f>B23</f>
        <v>Základ pro sníženou DPH</v>
      </c>
      <c r="G38" s="104" t="str">
        <f>B25</f>
        <v>Základ pro základní DPH</v>
      </c>
      <c r="H38" s="105" t="s">
        <v>17</v>
      </c>
      <c r="I38" s="105" t="s">
        <v>1</v>
      </c>
      <c r="J38" s="100" t="s">
        <v>0</v>
      </c>
    </row>
    <row r="39" spans="1:52" ht="25.5" hidden="1" customHeight="1" x14ac:dyDescent="0.2">
      <c r="A39" s="95">
        <v>1</v>
      </c>
      <c r="B39" s="101" t="s">
        <v>48</v>
      </c>
      <c r="C39" s="232" t="s">
        <v>46</v>
      </c>
      <c r="D39" s="233"/>
      <c r="E39" s="233"/>
      <c r="F39" s="106">
        <f>'Rozpočet Pol'!AC64</f>
        <v>0</v>
      </c>
      <c r="G39" s="107">
        <f>'Rozpočet Pol'!AD64</f>
        <v>0</v>
      </c>
      <c r="H39" s="108">
        <f>(F39*SazbaDPH1/100)+(G39*SazbaDPH2/100)</f>
        <v>0</v>
      </c>
      <c r="I39" s="108">
        <f>F39+G39+H39</f>
        <v>0</v>
      </c>
      <c r="J39" s="102" t="str">
        <f>IF(CenaCelkemVypocet=0,"",I39/CenaCelkemVypocet*100)</f>
        <v/>
      </c>
    </row>
    <row r="40" spans="1:52" ht="25.5" hidden="1" customHeight="1" x14ac:dyDescent="0.2">
      <c r="A40" s="95"/>
      <c r="B40" s="234" t="s">
        <v>49</v>
      </c>
      <c r="C40" s="235"/>
      <c r="D40" s="235"/>
      <c r="E40" s="236"/>
      <c r="F40" s="109">
        <f>SUMIF(A39:A39,"=1",F39:F39)</f>
        <v>0</v>
      </c>
      <c r="G40" s="110">
        <f>SUMIF(A39:A39,"=1",G39:G39)</f>
        <v>0</v>
      </c>
      <c r="H40" s="110">
        <f>SUMIF(A39:A39,"=1",H39:H39)</f>
        <v>0</v>
      </c>
      <c r="I40" s="110">
        <f>SUMIF(A39:A39,"=1",I39:I39)</f>
        <v>0</v>
      </c>
      <c r="J40" s="96">
        <f>SUMIF(A39:A39,"=1",J39:J39)</f>
        <v>0</v>
      </c>
    </row>
    <row r="42" spans="1:52" x14ac:dyDescent="0.2">
      <c r="B42" t="s">
        <v>51</v>
      </c>
    </row>
    <row r="43" spans="1:52" ht="25.5" x14ac:dyDescent="0.2">
      <c r="B43" s="237" t="s">
        <v>52</v>
      </c>
      <c r="C43" s="237"/>
      <c r="D43" s="237"/>
      <c r="E43" s="237"/>
      <c r="F43" s="237"/>
      <c r="G43" s="237"/>
      <c r="H43" s="237"/>
      <c r="I43" s="237"/>
      <c r="J43" s="237"/>
      <c r="AZ43" s="118" t="str">
        <f>B43</f>
        <v>Údaje uváděné v popisu položky (např. A5, C4, ...) jsou odkazem na příslušnou položku v příloze D.10, kde je určena výměra položky soupisu prací.</v>
      </c>
    </row>
    <row r="46" spans="1:52" ht="15.75" x14ac:dyDescent="0.25">
      <c r="B46" s="119" t="s">
        <v>53</v>
      </c>
    </row>
    <row r="48" spans="1:52" ht="25.5" customHeight="1" x14ac:dyDescent="0.2">
      <c r="A48" s="120"/>
      <c r="B48" s="124" t="s">
        <v>16</v>
      </c>
      <c r="C48" s="124" t="s">
        <v>5</v>
      </c>
      <c r="D48" s="125"/>
      <c r="E48" s="125"/>
      <c r="F48" s="128" t="s">
        <v>54</v>
      </c>
      <c r="G48" s="128"/>
      <c r="H48" s="128"/>
      <c r="I48" s="238" t="s">
        <v>28</v>
      </c>
      <c r="J48" s="238"/>
    </row>
    <row r="49" spans="1:10" ht="25.5" customHeight="1" x14ac:dyDescent="0.2">
      <c r="A49" s="121"/>
      <c r="B49" s="129" t="s">
        <v>55</v>
      </c>
      <c r="C49" s="222" t="s">
        <v>56</v>
      </c>
      <c r="D49" s="223"/>
      <c r="E49" s="223"/>
      <c r="F49" s="131" t="s">
        <v>23</v>
      </c>
      <c r="G49" s="132"/>
      <c r="H49" s="132"/>
      <c r="I49" s="221">
        <f>'Rozpočet Pol'!G8</f>
        <v>0</v>
      </c>
      <c r="J49" s="221"/>
    </row>
    <row r="50" spans="1:10" ht="25.5" customHeight="1" x14ac:dyDescent="0.2">
      <c r="A50" s="121"/>
      <c r="B50" s="123" t="s">
        <v>57</v>
      </c>
      <c r="C50" s="242" t="s">
        <v>58</v>
      </c>
      <c r="D50" s="243"/>
      <c r="E50" s="243"/>
      <c r="F50" s="133" t="s">
        <v>23</v>
      </c>
      <c r="G50" s="134"/>
      <c r="H50" s="134"/>
      <c r="I50" s="241">
        <f>'Rozpočet Pol'!G28</f>
        <v>0</v>
      </c>
      <c r="J50" s="241"/>
    </row>
    <row r="51" spans="1:10" ht="25.5" customHeight="1" x14ac:dyDescent="0.2">
      <c r="A51" s="121"/>
      <c r="B51" s="123" t="s">
        <v>59</v>
      </c>
      <c r="C51" s="242" t="s">
        <v>60</v>
      </c>
      <c r="D51" s="243"/>
      <c r="E51" s="243"/>
      <c r="F51" s="133" t="s">
        <v>23</v>
      </c>
      <c r="G51" s="134"/>
      <c r="H51" s="134"/>
      <c r="I51" s="241">
        <f>'Rozpočet Pol'!G32</f>
        <v>0</v>
      </c>
      <c r="J51" s="241"/>
    </row>
    <row r="52" spans="1:10" ht="25.5" customHeight="1" x14ac:dyDescent="0.2">
      <c r="A52" s="121"/>
      <c r="B52" s="123" t="s">
        <v>61</v>
      </c>
      <c r="C52" s="242" t="s">
        <v>62</v>
      </c>
      <c r="D52" s="243"/>
      <c r="E52" s="243"/>
      <c r="F52" s="133" t="s">
        <v>23</v>
      </c>
      <c r="G52" s="134"/>
      <c r="H52" s="134"/>
      <c r="I52" s="241">
        <f>'Rozpočet Pol'!G34</f>
        <v>0</v>
      </c>
      <c r="J52" s="241"/>
    </row>
    <row r="53" spans="1:10" ht="25.5" customHeight="1" x14ac:dyDescent="0.2">
      <c r="A53" s="121"/>
      <c r="B53" s="123" t="s">
        <v>63</v>
      </c>
      <c r="C53" s="242" t="s">
        <v>64</v>
      </c>
      <c r="D53" s="243"/>
      <c r="E53" s="243"/>
      <c r="F53" s="133" t="s">
        <v>23</v>
      </c>
      <c r="G53" s="134"/>
      <c r="H53" s="134"/>
      <c r="I53" s="241">
        <f>'Rozpočet Pol'!G41</f>
        <v>0</v>
      </c>
      <c r="J53" s="241"/>
    </row>
    <row r="54" spans="1:10" ht="25.5" customHeight="1" x14ac:dyDescent="0.2">
      <c r="A54" s="121"/>
      <c r="B54" s="123" t="s">
        <v>65</v>
      </c>
      <c r="C54" s="242" t="s">
        <v>66</v>
      </c>
      <c r="D54" s="243"/>
      <c r="E54" s="243"/>
      <c r="F54" s="133" t="s">
        <v>23</v>
      </c>
      <c r="G54" s="134"/>
      <c r="H54" s="134"/>
      <c r="I54" s="241">
        <f>'Rozpočet Pol'!G47</f>
        <v>0</v>
      </c>
      <c r="J54" s="241"/>
    </row>
    <row r="55" spans="1:10" ht="25.5" customHeight="1" x14ac:dyDescent="0.2">
      <c r="A55" s="121"/>
      <c r="B55" s="123" t="s">
        <v>67</v>
      </c>
      <c r="C55" s="242" t="s">
        <v>68</v>
      </c>
      <c r="D55" s="243"/>
      <c r="E55" s="243"/>
      <c r="F55" s="133" t="s">
        <v>23</v>
      </c>
      <c r="G55" s="134"/>
      <c r="H55" s="134"/>
      <c r="I55" s="241">
        <f>'Rozpočet Pol'!G57</f>
        <v>0</v>
      </c>
      <c r="J55" s="241"/>
    </row>
    <row r="56" spans="1:10" ht="25.5" customHeight="1" x14ac:dyDescent="0.2">
      <c r="A56" s="121"/>
      <c r="B56" s="130" t="s">
        <v>69</v>
      </c>
      <c r="C56" s="245" t="s">
        <v>70</v>
      </c>
      <c r="D56" s="246"/>
      <c r="E56" s="246"/>
      <c r="F56" s="135" t="s">
        <v>25</v>
      </c>
      <c r="G56" s="136"/>
      <c r="H56" s="136"/>
      <c r="I56" s="244">
        <f>'Rozpočet Pol'!G59</f>
        <v>0</v>
      </c>
      <c r="J56" s="244"/>
    </row>
    <row r="57" spans="1:10" ht="25.5" customHeight="1" x14ac:dyDescent="0.2">
      <c r="A57" s="122"/>
      <c r="B57" s="126" t="s">
        <v>1</v>
      </c>
      <c r="C57" s="126"/>
      <c r="D57" s="127"/>
      <c r="E57" s="127"/>
      <c r="F57" s="137"/>
      <c r="G57" s="138"/>
      <c r="H57" s="138"/>
      <c r="I57" s="247">
        <f>SUM(I49:I56)</f>
        <v>0</v>
      </c>
      <c r="J57" s="247"/>
    </row>
    <row r="58" spans="1:10" x14ac:dyDescent="0.2">
      <c r="F58" s="139"/>
      <c r="G58" s="94"/>
      <c r="H58" s="139"/>
      <c r="I58" s="94"/>
      <c r="J58" s="94"/>
    </row>
    <row r="59" spans="1:10" x14ac:dyDescent="0.2">
      <c r="F59" s="139"/>
      <c r="G59" s="94"/>
      <c r="H59" s="139"/>
      <c r="I59" s="94"/>
      <c r="J59" s="94"/>
    </row>
    <row r="60" spans="1:10" x14ac:dyDescent="0.2">
      <c r="F60" s="139"/>
      <c r="G60" s="94"/>
      <c r="H60" s="139"/>
      <c r="I60" s="94"/>
      <c r="J60" s="94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8">
    <mergeCell ref="I56:J56"/>
    <mergeCell ref="C56:E56"/>
    <mergeCell ref="I57:J57"/>
    <mergeCell ref="I53:J53"/>
    <mergeCell ref="C53:E53"/>
    <mergeCell ref="I54:J54"/>
    <mergeCell ref="C54:E54"/>
    <mergeCell ref="I55:J55"/>
    <mergeCell ref="C55:E55"/>
    <mergeCell ref="I50:J50"/>
    <mergeCell ref="C50:E50"/>
    <mergeCell ref="I51:J51"/>
    <mergeCell ref="C51:E51"/>
    <mergeCell ref="I52:J52"/>
    <mergeCell ref="C52:E52"/>
    <mergeCell ref="I49:J49"/>
    <mergeCell ref="C49:E49"/>
    <mergeCell ref="G28:I28"/>
    <mergeCell ref="G15:H15"/>
    <mergeCell ref="I15:J15"/>
    <mergeCell ref="E16:F16"/>
    <mergeCell ref="D34:E34"/>
    <mergeCell ref="D35:E35"/>
    <mergeCell ref="G19:H19"/>
    <mergeCell ref="G20:H20"/>
    <mergeCell ref="G34:I34"/>
    <mergeCell ref="C39:E39"/>
    <mergeCell ref="B40:E40"/>
    <mergeCell ref="B43:J43"/>
    <mergeCell ref="I48:J48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D11:G11"/>
    <mergeCell ref="G24:I24"/>
    <mergeCell ref="G23:I23"/>
    <mergeCell ref="E19:F19"/>
    <mergeCell ref="E20:F20"/>
    <mergeCell ref="I20:J20"/>
    <mergeCell ref="I21:J21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D3:J3"/>
    <mergeCell ref="D12:G12"/>
    <mergeCell ref="D13:G13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2" manualBreakCount="2">
    <brk id="36" max="9" man="1"/>
    <brk id="43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selection activeCell="A5" sqref="A5:IV5"/>
    </sheetView>
  </sheetViews>
  <sheetFormatPr defaultColWidth="9.140625"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248" t="s">
        <v>6</v>
      </c>
      <c r="B1" s="248"/>
      <c r="C1" s="249"/>
      <c r="D1" s="248"/>
      <c r="E1" s="248"/>
      <c r="F1" s="248"/>
      <c r="G1" s="248"/>
    </row>
    <row r="2" spans="1:7" ht="24.95" customHeight="1" x14ac:dyDescent="0.2">
      <c r="A2" s="77" t="s">
        <v>41</v>
      </c>
      <c r="B2" s="76"/>
      <c r="C2" s="250"/>
      <c r="D2" s="250"/>
      <c r="E2" s="250"/>
      <c r="F2" s="250"/>
      <c r="G2" s="251"/>
    </row>
    <row r="3" spans="1:7" ht="24.95" hidden="1" customHeight="1" x14ac:dyDescent="0.2">
      <c r="A3" s="77" t="s">
        <v>7</v>
      </c>
      <c r="B3" s="76"/>
      <c r="C3" s="250"/>
      <c r="D3" s="250"/>
      <c r="E3" s="250"/>
      <c r="F3" s="250"/>
      <c r="G3" s="251"/>
    </row>
    <row r="4" spans="1:7" ht="24.95" hidden="1" customHeight="1" x14ac:dyDescent="0.2">
      <c r="A4" s="77" t="s">
        <v>8</v>
      </c>
      <c r="B4" s="76"/>
      <c r="C4" s="250"/>
      <c r="D4" s="250"/>
      <c r="E4" s="250"/>
      <c r="F4" s="250"/>
      <c r="G4" s="251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/>
  </sheetPr>
  <dimension ref="A1:BH74"/>
  <sheetViews>
    <sheetView workbookViewId="0">
      <selection activeCell="E27" sqref="E27"/>
    </sheetView>
  </sheetViews>
  <sheetFormatPr defaultRowHeight="12.75" outlineLevelRow="1" x14ac:dyDescent="0.2"/>
  <cols>
    <col min="1" max="1" width="4.28515625" customWidth="1"/>
    <col min="2" max="2" width="14.42578125" style="93" customWidth="1"/>
    <col min="3" max="3" width="38.28515625" style="93" customWidth="1"/>
    <col min="4" max="4" width="4.7109375" customWidth="1"/>
    <col min="5" max="5" width="10.7109375" customWidth="1"/>
    <col min="6" max="6" width="9.85546875" customWidth="1"/>
    <col min="7" max="7" width="12.7109375" customWidth="1"/>
    <col min="8" max="13" width="0" hidden="1" customWidth="1"/>
    <col min="16" max="21" width="0" hidden="1" customWidth="1"/>
    <col min="29" max="39" width="0" hidden="1" customWidth="1"/>
  </cols>
  <sheetData>
    <row r="1" spans="1:60" ht="15.75" customHeight="1" x14ac:dyDescent="0.25">
      <c r="A1" s="264" t="s">
        <v>6</v>
      </c>
      <c r="B1" s="264"/>
      <c r="C1" s="264"/>
      <c r="D1" s="264"/>
      <c r="E1" s="264"/>
      <c r="F1" s="264"/>
      <c r="G1" s="264"/>
      <c r="AE1" t="s">
        <v>74</v>
      </c>
    </row>
    <row r="2" spans="1:60" ht="25.15" customHeight="1" x14ac:dyDescent="0.2">
      <c r="A2" s="144" t="s">
        <v>73</v>
      </c>
      <c r="B2" s="142"/>
      <c r="C2" s="265" t="s">
        <v>46</v>
      </c>
      <c r="D2" s="266"/>
      <c r="E2" s="266"/>
      <c r="F2" s="266"/>
      <c r="G2" s="267"/>
      <c r="AE2" t="s">
        <v>75</v>
      </c>
    </row>
    <row r="3" spans="1:60" ht="25.15" customHeight="1" x14ac:dyDescent="0.2">
      <c r="A3" s="145" t="s">
        <v>7</v>
      </c>
      <c r="B3" s="143"/>
      <c r="C3" s="268" t="s">
        <v>43</v>
      </c>
      <c r="D3" s="269"/>
      <c r="E3" s="269"/>
      <c r="F3" s="269"/>
      <c r="G3" s="270"/>
      <c r="AE3" t="s">
        <v>76</v>
      </c>
    </row>
    <row r="4" spans="1:60" ht="25.15" hidden="1" customHeight="1" x14ac:dyDescent="0.2">
      <c r="A4" s="145" t="s">
        <v>8</v>
      </c>
      <c r="B4" s="143"/>
      <c r="C4" s="268"/>
      <c r="D4" s="269"/>
      <c r="E4" s="269"/>
      <c r="F4" s="269"/>
      <c r="G4" s="270"/>
      <c r="AE4" t="s">
        <v>77</v>
      </c>
    </row>
    <row r="5" spans="1:60" hidden="1" x14ac:dyDescent="0.2">
      <c r="A5" s="146" t="s">
        <v>78</v>
      </c>
      <c r="B5" s="147"/>
      <c r="C5" s="148"/>
      <c r="D5" s="149"/>
      <c r="E5" s="149"/>
      <c r="F5" s="149"/>
      <c r="G5" s="150"/>
      <c r="AE5" t="s">
        <v>79</v>
      </c>
    </row>
    <row r="7" spans="1:60" ht="38.25" x14ac:dyDescent="0.2">
      <c r="A7" s="155" t="s">
        <v>80</v>
      </c>
      <c r="B7" s="156" t="s">
        <v>81</v>
      </c>
      <c r="C7" s="156" t="s">
        <v>82</v>
      </c>
      <c r="D7" s="155" t="s">
        <v>83</v>
      </c>
      <c r="E7" s="155" t="s">
        <v>84</v>
      </c>
      <c r="F7" s="151" t="s">
        <v>85</v>
      </c>
      <c r="G7" s="172" t="s">
        <v>28</v>
      </c>
      <c r="H7" s="173" t="s">
        <v>29</v>
      </c>
      <c r="I7" s="173" t="s">
        <v>86</v>
      </c>
      <c r="J7" s="173" t="s">
        <v>30</v>
      </c>
      <c r="K7" s="173" t="s">
        <v>87</v>
      </c>
      <c r="L7" s="173" t="s">
        <v>88</v>
      </c>
      <c r="M7" s="173" t="s">
        <v>89</v>
      </c>
      <c r="N7" s="173" t="s">
        <v>90</v>
      </c>
      <c r="O7" s="173" t="s">
        <v>91</v>
      </c>
      <c r="P7" s="173" t="s">
        <v>92</v>
      </c>
      <c r="Q7" s="173" t="s">
        <v>93</v>
      </c>
      <c r="R7" s="173" t="s">
        <v>94</v>
      </c>
      <c r="S7" s="173" t="s">
        <v>95</v>
      </c>
      <c r="T7" s="173" t="s">
        <v>96</v>
      </c>
      <c r="U7" s="158" t="s">
        <v>97</v>
      </c>
    </row>
    <row r="8" spans="1:60" x14ac:dyDescent="0.2">
      <c r="A8" s="174" t="s">
        <v>98</v>
      </c>
      <c r="B8" s="175" t="s">
        <v>55</v>
      </c>
      <c r="C8" s="176" t="s">
        <v>56</v>
      </c>
      <c r="D8" s="177"/>
      <c r="E8" s="178"/>
      <c r="F8" s="179"/>
      <c r="G8" s="179">
        <f>SUMIF(AE9:AE27,"&lt;&gt;NOR",G9:G27)</f>
        <v>0</v>
      </c>
      <c r="H8" s="179"/>
      <c r="I8" s="179">
        <f>SUM(I9:I27)</f>
        <v>0</v>
      </c>
      <c r="J8" s="179"/>
      <c r="K8" s="179">
        <f>SUM(K9:K27)</f>
        <v>0</v>
      </c>
      <c r="L8" s="179"/>
      <c r="M8" s="179">
        <f>SUM(M9:M27)</f>
        <v>0</v>
      </c>
      <c r="N8" s="157"/>
      <c r="O8" s="157">
        <f>SUM(O9:O27)</f>
        <v>10.35821</v>
      </c>
      <c r="P8" s="157"/>
      <c r="Q8" s="157">
        <f>SUM(Q9:Q27)</f>
        <v>146.66618</v>
      </c>
      <c r="R8" s="157"/>
      <c r="S8" s="157"/>
      <c r="T8" s="174"/>
      <c r="U8" s="157">
        <f>SUM(U9:U27)</f>
        <v>127.08999999999999</v>
      </c>
      <c r="AE8" t="s">
        <v>99</v>
      </c>
    </row>
    <row r="9" spans="1:60" ht="22.5" outlineLevel="1" x14ac:dyDescent="0.2">
      <c r="A9" s="153">
        <v>1</v>
      </c>
      <c r="B9" s="159" t="s">
        <v>100</v>
      </c>
      <c r="C9" s="192" t="s">
        <v>101</v>
      </c>
      <c r="D9" s="161" t="s">
        <v>102</v>
      </c>
      <c r="E9" s="167">
        <v>301.66000000000003</v>
      </c>
      <c r="F9" s="169">
        <v>0</v>
      </c>
      <c r="G9" s="170">
        <f t="shared" ref="G9:G27" si="0">ROUND(E9*F9,2)</f>
        <v>0</v>
      </c>
      <c r="H9" s="170"/>
      <c r="I9" s="170">
        <f t="shared" ref="I9:I27" si="1">ROUND(E9*H9,2)</f>
        <v>0</v>
      </c>
      <c r="J9" s="170"/>
      <c r="K9" s="170">
        <f t="shared" ref="K9:K27" si="2">ROUND(E9*J9,2)</f>
        <v>0</v>
      </c>
      <c r="L9" s="170">
        <v>21</v>
      </c>
      <c r="M9" s="170">
        <f t="shared" ref="M9:M27" si="3">G9*(1+L9/100)</f>
        <v>0</v>
      </c>
      <c r="N9" s="162">
        <v>0</v>
      </c>
      <c r="O9" s="162">
        <f t="shared" ref="O9:O27" si="4">ROUND(E9*N9,5)</f>
        <v>0</v>
      </c>
      <c r="P9" s="162">
        <v>0.13800000000000001</v>
      </c>
      <c r="Q9" s="162">
        <f t="shared" ref="Q9:Q27" si="5">ROUND(E9*P9,5)</f>
        <v>41.629080000000002</v>
      </c>
      <c r="R9" s="162"/>
      <c r="S9" s="162"/>
      <c r="T9" s="163">
        <v>0.16</v>
      </c>
      <c r="U9" s="162">
        <f t="shared" ref="U9:U27" si="6">ROUND(E9*T9,2)</f>
        <v>48.27</v>
      </c>
      <c r="V9" s="152"/>
      <c r="W9" s="152"/>
      <c r="X9" s="152"/>
      <c r="Y9" s="152"/>
      <c r="Z9" s="152"/>
      <c r="AA9" s="152"/>
      <c r="AB9" s="152"/>
      <c r="AC9" s="152"/>
      <c r="AD9" s="152"/>
      <c r="AE9" s="152" t="s">
        <v>103</v>
      </c>
      <c r="AF9" s="152"/>
      <c r="AG9" s="152"/>
      <c r="AH9" s="152"/>
      <c r="AI9" s="152"/>
      <c r="AJ9" s="152"/>
      <c r="AK9" s="152"/>
      <c r="AL9" s="152"/>
      <c r="AM9" s="152"/>
      <c r="AN9" s="152"/>
      <c r="AO9" s="152"/>
      <c r="AP9" s="152"/>
      <c r="AQ9" s="152"/>
      <c r="AR9" s="152"/>
      <c r="AS9" s="152"/>
      <c r="AT9" s="152"/>
      <c r="AU9" s="152"/>
      <c r="AV9" s="152"/>
      <c r="AW9" s="152"/>
      <c r="AX9" s="152"/>
      <c r="AY9" s="152"/>
      <c r="AZ9" s="152"/>
      <c r="BA9" s="152"/>
      <c r="BB9" s="152"/>
      <c r="BC9" s="152"/>
      <c r="BD9" s="152"/>
      <c r="BE9" s="152"/>
      <c r="BF9" s="152"/>
      <c r="BG9" s="152"/>
      <c r="BH9" s="152"/>
    </row>
    <row r="10" spans="1:60" ht="22.5" outlineLevel="1" x14ac:dyDescent="0.2">
      <c r="A10" s="153">
        <v>2</v>
      </c>
      <c r="B10" s="159" t="s">
        <v>104</v>
      </c>
      <c r="C10" s="192" t="s">
        <v>105</v>
      </c>
      <c r="D10" s="161" t="s">
        <v>102</v>
      </c>
      <c r="E10" s="167">
        <v>301.66000000000003</v>
      </c>
      <c r="F10" s="169">
        <f t="shared" ref="F10:F27" si="7">H10+J10</f>
        <v>0</v>
      </c>
      <c r="G10" s="170">
        <f t="shared" si="0"/>
        <v>0</v>
      </c>
      <c r="H10" s="170"/>
      <c r="I10" s="170">
        <f t="shared" si="1"/>
        <v>0</v>
      </c>
      <c r="J10" s="170"/>
      <c r="K10" s="170">
        <f t="shared" si="2"/>
        <v>0</v>
      </c>
      <c r="L10" s="170">
        <v>21</v>
      </c>
      <c r="M10" s="170">
        <f t="shared" si="3"/>
        <v>0</v>
      </c>
      <c r="N10" s="162">
        <v>0</v>
      </c>
      <c r="O10" s="162">
        <f t="shared" si="4"/>
        <v>0</v>
      </c>
      <c r="P10" s="162">
        <v>0.33</v>
      </c>
      <c r="Q10" s="162">
        <f t="shared" si="5"/>
        <v>99.547799999999995</v>
      </c>
      <c r="R10" s="162"/>
      <c r="S10" s="162"/>
      <c r="T10" s="163">
        <v>0.06</v>
      </c>
      <c r="U10" s="162">
        <f t="shared" si="6"/>
        <v>18.100000000000001</v>
      </c>
      <c r="V10" s="152"/>
      <c r="W10" s="152"/>
      <c r="X10" s="152"/>
      <c r="Y10" s="152"/>
      <c r="Z10" s="152"/>
      <c r="AA10" s="152"/>
      <c r="AB10" s="152"/>
      <c r="AC10" s="152"/>
      <c r="AD10" s="152"/>
      <c r="AE10" s="152" t="s">
        <v>103</v>
      </c>
      <c r="AF10" s="152"/>
      <c r="AG10" s="152"/>
      <c r="AH10" s="152"/>
      <c r="AI10" s="152"/>
      <c r="AJ10" s="152"/>
      <c r="AK10" s="152"/>
      <c r="AL10" s="152"/>
      <c r="AM10" s="152"/>
      <c r="AN10" s="152"/>
      <c r="AO10" s="152"/>
      <c r="AP10" s="152"/>
      <c r="AQ10" s="152"/>
      <c r="AR10" s="152"/>
      <c r="AS10" s="152"/>
      <c r="AT10" s="152"/>
      <c r="AU10" s="152"/>
      <c r="AV10" s="152"/>
      <c r="AW10" s="152"/>
      <c r="AX10" s="152"/>
      <c r="AY10" s="152"/>
      <c r="AZ10" s="152"/>
      <c r="BA10" s="152"/>
      <c r="BB10" s="152"/>
      <c r="BC10" s="152"/>
      <c r="BD10" s="152"/>
      <c r="BE10" s="152"/>
      <c r="BF10" s="152"/>
      <c r="BG10" s="152"/>
      <c r="BH10" s="152"/>
    </row>
    <row r="11" spans="1:60" outlineLevel="1" x14ac:dyDescent="0.2">
      <c r="A11" s="153">
        <v>3</v>
      </c>
      <c r="B11" s="159" t="s">
        <v>106</v>
      </c>
      <c r="C11" s="192" t="s">
        <v>107</v>
      </c>
      <c r="D11" s="161" t="s">
        <v>108</v>
      </c>
      <c r="E11" s="167">
        <v>12.84</v>
      </c>
      <c r="F11" s="169">
        <f t="shared" si="7"/>
        <v>0</v>
      </c>
      <c r="G11" s="170">
        <f t="shared" si="0"/>
        <v>0</v>
      </c>
      <c r="H11" s="170"/>
      <c r="I11" s="170">
        <f t="shared" si="1"/>
        <v>0</v>
      </c>
      <c r="J11" s="170"/>
      <c r="K11" s="170">
        <f t="shared" si="2"/>
        <v>0</v>
      </c>
      <c r="L11" s="170">
        <v>21</v>
      </c>
      <c r="M11" s="170">
        <f t="shared" si="3"/>
        <v>0</v>
      </c>
      <c r="N11" s="162">
        <v>0</v>
      </c>
      <c r="O11" s="162">
        <f t="shared" si="4"/>
        <v>0</v>
      </c>
      <c r="P11" s="162">
        <v>0.27</v>
      </c>
      <c r="Q11" s="162">
        <f t="shared" si="5"/>
        <v>3.4668000000000001</v>
      </c>
      <c r="R11" s="162"/>
      <c r="S11" s="162"/>
      <c r="T11" s="163">
        <v>0.123</v>
      </c>
      <c r="U11" s="162">
        <f t="shared" si="6"/>
        <v>1.58</v>
      </c>
      <c r="V11" s="152"/>
      <c r="W11" s="152"/>
      <c r="X11" s="152"/>
      <c r="Y11" s="152"/>
      <c r="Z11" s="152"/>
      <c r="AA11" s="152"/>
      <c r="AB11" s="152"/>
      <c r="AC11" s="152"/>
      <c r="AD11" s="152"/>
      <c r="AE11" s="152" t="s">
        <v>103</v>
      </c>
      <c r="AF11" s="152"/>
      <c r="AG11" s="152"/>
      <c r="AH11" s="152"/>
      <c r="AI11" s="152"/>
      <c r="AJ11" s="152"/>
      <c r="AK11" s="152"/>
      <c r="AL11" s="152"/>
      <c r="AM11" s="152"/>
      <c r="AN11" s="152"/>
      <c r="AO11" s="152"/>
      <c r="AP11" s="152"/>
      <c r="AQ11" s="152"/>
      <c r="AR11" s="152"/>
      <c r="AS11" s="152"/>
      <c r="AT11" s="152"/>
      <c r="AU11" s="152"/>
      <c r="AV11" s="152"/>
      <c r="AW11" s="152"/>
      <c r="AX11" s="152"/>
      <c r="AY11" s="152"/>
      <c r="AZ11" s="152"/>
      <c r="BA11" s="152"/>
      <c r="BB11" s="152"/>
      <c r="BC11" s="152"/>
      <c r="BD11" s="152"/>
      <c r="BE11" s="152"/>
      <c r="BF11" s="152"/>
      <c r="BG11" s="152"/>
      <c r="BH11" s="152"/>
    </row>
    <row r="12" spans="1:60" outlineLevel="1" x14ac:dyDescent="0.2">
      <c r="A12" s="153">
        <v>4</v>
      </c>
      <c r="B12" s="159" t="s">
        <v>109</v>
      </c>
      <c r="C12" s="192" t="s">
        <v>110</v>
      </c>
      <c r="D12" s="161" t="s">
        <v>108</v>
      </c>
      <c r="E12" s="167">
        <v>16.18</v>
      </c>
      <c r="F12" s="169">
        <f t="shared" si="7"/>
        <v>0</v>
      </c>
      <c r="G12" s="170">
        <f t="shared" si="0"/>
        <v>0</v>
      </c>
      <c r="H12" s="170"/>
      <c r="I12" s="170">
        <f t="shared" si="1"/>
        <v>0</v>
      </c>
      <c r="J12" s="170"/>
      <c r="K12" s="170">
        <f t="shared" si="2"/>
        <v>0</v>
      </c>
      <c r="L12" s="170">
        <v>21</v>
      </c>
      <c r="M12" s="170">
        <f t="shared" si="3"/>
        <v>0</v>
      </c>
      <c r="N12" s="162">
        <v>0</v>
      </c>
      <c r="O12" s="162">
        <f t="shared" si="4"/>
        <v>0</v>
      </c>
      <c r="P12" s="162">
        <v>0.125</v>
      </c>
      <c r="Q12" s="162">
        <f t="shared" si="5"/>
        <v>2.0225</v>
      </c>
      <c r="R12" s="162"/>
      <c r="S12" s="162"/>
      <c r="T12" s="163">
        <v>0.08</v>
      </c>
      <c r="U12" s="162">
        <f t="shared" si="6"/>
        <v>1.29</v>
      </c>
      <c r="V12" s="152"/>
      <c r="W12" s="152"/>
      <c r="X12" s="152"/>
      <c r="Y12" s="152"/>
      <c r="Z12" s="152"/>
      <c r="AA12" s="152"/>
      <c r="AB12" s="152"/>
      <c r="AC12" s="152"/>
      <c r="AD12" s="152"/>
      <c r="AE12" s="152" t="s">
        <v>103</v>
      </c>
      <c r="AF12" s="152"/>
      <c r="AG12" s="152"/>
      <c r="AH12" s="152"/>
      <c r="AI12" s="152"/>
      <c r="AJ12" s="152"/>
      <c r="AK12" s="152"/>
      <c r="AL12" s="152"/>
      <c r="AM12" s="152"/>
      <c r="AN12" s="152"/>
      <c r="AO12" s="152"/>
      <c r="AP12" s="152"/>
      <c r="AQ12" s="152"/>
      <c r="AR12" s="152"/>
      <c r="AS12" s="152"/>
      <c r="AT12" s="152"/>
      <c r="AU12" s="152"/>
      <c r="AV12" s="152"/>
      <c r="AW12" s="152"/>
      <c r="AX12" s="152"/>
      <c r="AY12" s="152"/>
      <c r="AZ12" s="152"/>
      <c r="BA12" s="152"/>
      <c r="BB12" s="152"/>
      <c r="BC12" s="152"/>
      <c r="BD12" s="152"/>
      <c r="BE12" s="152"/>
      <c r="BF12" s="152"/>
      <c r="BG12" s="152"/>
      <c r="BH12" s="152"/>
    </row>
    <row r="13" spans="1:60" outlineLevel="1" x14ac:dyDescent="0.2">
      <c r="A13" s="153">
        <v>5</v>
      </c>
      <c r="B13" s="159" t="s">
        <v>111</v>
      </c>
      <c r="C13" s="192" t="s">
        <v>112</v>
      </c>
      <c r="D13" s="161" t="s">
        <v>113</v>
      </c>
      <c r="E13" s="167">
        <v>87.28</v>
      </c>
      <c r="F13" s="169">
        <f t="shared" si="7"/>
        <v>0</v>
      </c>
      <c r="G13" s="170">
        <f t="shared" si="0"/>
        <v>0</v>
      </c>
      <c r="H13" s="170"/>
      <c r="I13" s="170">
        <f t="shared" si="1"/>
        <v>0</v>
      </c>
      <c r="J13" s="170"/>
      <c r="K13" s="170">
        <f t="shared" si="2"/>
        <v>0</v>
      </c>
      <c r="L13" s="170">
        <v>21</v>
      </c>
      <c r="M13" s="170">
        <f t="shared" si="3"/>
        <v>0</v>
      </c>
      <c r="N13" s="162">
        <v>0</v>
      </c>
      <c r="O13" s="162">
        <f t="shared" si="4"/>
        <v>0</v>
      </c>
      <c r="P13" s="162">
        <v>0</v>
      </c>
      <c r="Q13" s="162">
        <f t="shared" si="5"/>
        <v>0</v>
      </c>
      <c r="R13" s="162"/>
      <c r="S13" s="162"/>
      <c r="T13" s="163">
        <v>0.12</v>
      </c>
      <c r="U13" s="162">
        <f t="shared" si="6"/>
        <v>10.47</v>
      </c>
      <c r="V13" s="152"/>
      <c r="W13" s="152"/>
      <c r="X13" s="152"/>
      <c r="Y13" s="152"/>
      <c r="Z13" s="152"/>
      <c r="AA13" s="152"/>
      <c r="AB13" s="152"/>
      <c r="AC13" s="152"/>
      <c r="AD13" s="152"/>
      <c r="AE13" s="152" t="s">
        <v>103</v>
      </c>
      <c r="AF13" s="152"/>
      <c r="AG13" s="152"/>
      <c r="AH13" s="152"/>
      <c r="AI13" s="152"/>
      <c r="AJ13" s="152"/>
      <c r="AK13" s="152"/>
      <c r="AL13" s="152"/>
      <c r="AM13" s="152"/>
      <c r="AN13" s="152"/>
      <c r="AO13" s="152"/>
      <c r="AP13" s="152"/>
      <c r="AQ13" s="152"/>
      <c r="AR13" s="152"/>
      <c r="AS13" s="152"/>
      <c r="AT13" s="152"/>
      <c r="AU13" s="152"/>
      <c r="AV13" s="152"/>
      <c r="AW13" s="152"/>
      <c r="AX13" s="152"/>
      <c r="AY13" s="152"/>
      <c r="AZ13" s="152"/>
      <c r="BA13" s="152"/>
      <c r="BB13" s="152"/>
      <c r="BC13" s="152"/>
      <c r="BD13" s="152"/>
      <c r="BE13" s="152"/>
      <c r="BF13" s="152"/>
      <c r="BG13" s="152"/>
      <c r="BH13" s="152"/>
    </row>
    <row r="14" spans="1:60" outlineLevel="1" x14ac:dyDescent="0.2">
      <c r="A14" s="153">
        <v>6</v>
      </c>
      <c r="B14" s="159" t="s">
        <v>114</v>
      </c>
      <c r="C14" s="192" t="s">
        <v>115</v>
      </c>
      <c r="D14" s="161" t="s">
        <v>113</v>
      </c>
      <c r="E14" s="167">
        <v>2.42</v>
      </c>
      <c r="F14" s="169">
        <f t="shared" si="7"/>
        <v>0</v>
      </c>
      <c r="G14" s="170">
        <f t="shared" si="0"/>
        <v>0</v>
      </c>
      <c r="H14" s="170"/>
      <c r="I14" s="170">
        <f t="shared" si="1"/>
        <v>0</v>
      </c>
      <c r="J14" s="170"/>
      <c r="K14" s="170">
        <f t="shared" si="2"/>
        <v>0</v>
      </c>
      <c r="L14" s="170">
        <v>21</v>
      </c>
      <c r="M14" s="170">
        <f t="shared" si="3"/>
        <v>0</v>
      </c>
      <c r="N14" s="162">
        <v>0</v>
      </c>
      <c r="O14" s="162">
        <f t="shared" si="4"/>
        <v>0</v>
      </c>
      <c r="P14" s="162">
        <v>0</v>
      </c>
      <c r="Q14" s="162">
        <f t="shared" si="5"/>
        <v>0</v>
      </c>
      <c r="R14" s="162"/>
      <c r="S14" s="162"/>
      <c r="T14" s="163">
        <v>3.5329999999999999</v>
      </c>
      <c r="U14" s="162">
        <f t="shared" si="6"/>
        <v>8.5500000000000007</v>
      </c>
      <c r="V14" s="152"/>
      <c r="W14" s="152"/>
      <c r="X14" s="152"/>
      <c r="Y14" s="152"/>
      <c r="Z14" s="152"/>
      <c r="AA14" s="152"/>
      <c r="AB14" s="152"/>
      <c r="AC14" s="152"/>
      <c r="AD14" s="152"/>
      <c r="AE14" s="152" t="s">
        <v>103</v>
      </c>
      <c r="AF14" s="152"/>
      <c r="AG14" s="152"/>
      <c r="AH14" s="152"/>
      <c r="AI14" s="152"/>
      <c r="AJ14" s="152"/>
      <c r="AK14" s="152"/>
      <c r="AL14" s="152"/>
      <c r="AM14" s="152"/>
      <c r="AN14" s="152"/>
      <c r="AO14" s="152"/>
      <c r="AP14" s="152"/>
      <c r="AQ14" s="152"/>
      <c r="AR14" s="152"/>
      <c r="AS14" s="152"/>
      <c r="AT14" s="152"/>
      <c r="AU14" s="152"/>
      <c r="AV14" s="152"/>
      <c r="AW14" s="152"/>
      <c r="AX14" s="152"/>
      <c r="AY14" s="152"/>
      <c r="AZ14" s="152"/>
      <c r="BA14" s="152"/>
      <c r="BB14" s="152"/>
      <c r="BC14" s="152"/>
      <c r="BD14" s="152"/>
      <c r="BE14" s="152"/>
      <c r="BF14" s="152"/>
      <c r="BG14" s="152"/>
      <c r="BH14" s="152"/>
    </row>
    <row r="15" spans="1:60" ht="22.5" outlineLevel="1" x14ac:dyDescent="0.2">
      <c r="A15" s="153">
        <v>7</v>
      </c>
      <c r="B15" s="159" t="s">
        <v>116</v>
      </c>
      <c r="C15" s="192" t="s">
        <v>117</v>
      </c>
      <c r="D15" s="161" t="s">
        <v>102</v>
      </c>
      <c r="E15" s="167">
        <v>0</v>
      </c>
      <c r="F15" s="169">
        <f t="shared" si="7"/>
        <v>0</v>
      </c>
      <c r="G15" s="170">
        <f t="shared" si="0"/>
        <v>0</v>
      </c>
      <c r="H15" s="170"/>
      <c r="I15" s="170">
        <f t="shared" si="1"/>
        <v>0</v>
      </c>
      <c r="J15" s="170"/>
      <c r="K15" s="170">
        <f t="shared" si="2"/>
        <v>0</v>
      </c>
      <c r="L15" s="170">
        <v>21</v>
      </c>
      <c r="M15" s="170">
        <f t="shared" si="3"/>
        <v>0</v>
      </c>
      <c r="N15" s="162">
        <v>9.8999999999999999E-4</v>
      </c>
      <c r="O15" s="162">
        <f t="shared" si="4"/>
        <v>0</v>
      </c>
      <c r="P15" s="162">
        <v>0</v>
      </c>
      <c r="Q15" s="162">
        <f t="shared" si="5"/>
        <v>0</v>
      </c>
      <c r="R15" s="162"/>
      <c r="S15" s="162"/>
      <c r="T15" s="163">
        <v>0.23599999999999999</v>
      </c>
      <c r="U15" s="162">
        <f t="shared" si="6"/>
        <v>0</v>
      </c>
      <c r="V15" s="152"/>
      <c r="W15" s="152"/>
      <c r="X15" s="152"/>
      <c r="Y15" s="152"/>
      <c r="Z15" s="152"/>
      <c r="AA15" s="152"/>
      <c r="AB15" s="152"/>
      <c r="AC15" s="152"/>
      <c r="AD15" s="152"/>
      <c r="AE15" s="152" t="s">
        <v>103</v>
      </c>
      <c r="AF15" s="152"/>
      <c r="AG15" s="152"/>
      <c r="AH15" s="152"/>
      <c r="AI15" s="152"/>
      <c r="AJ15" s="152"/>
      <c r="AK15" s="152"/>
      <c r="AL15" s="152"/>
      <c r="AM15" s="152"/>
      <c r="AN15" s="152"/>
      <c r="AO15" s="152"/>
      <c r="AP15" s="152"/>
      <c r="AQ15" s="152"/>
      <c r="AR15" s="152"/>
      <c r="AS15" s="152"/>
      <c r="AT15" s="152"/>
      <c r="AU15" s="152"/>
      <c r="AV15" s="152"/>
      <c r="AW15" s="152"/>
      <c r="AX15" s="152"/>
      <c r="AY15" s="152"/>
      <c r="AZ15" s="152"/>
      <c r="BA15" s="152"/>
      <c r="BB15" s="152"/>
      <c r="BC15" s="152"/>
      <c r="BD15" s="152"/>
      <c r="BE15" s="152"/>
      <c r="BF15" s="152"/>
      <c r="BG15" s="152"/>
      <c r="BH15" s="152"/>
    </row>
    <row r="16" spans="1:60" ht="22.5" outlineLevel="1" x14ac:dyDescent="0.2">
      <c r="A16" s="153">
        <v>8</v>
      </c>
      <c r="B16" s="159" t="s">
        <v>118</v>
      </c>
      <c r="C16" s="192" t="s">
        <v>119</v>
      </c>
      <c r="D16" s="161" t="s">
        <v>102</v>
      </c>
      <c r="E16" s="167">
        <v>0</v>
      </c>
      <c r="F16" s="169">
        <f t="shared" si="7"/>
        <v>0</v>
      </c>
      <c r="G16" s="170">
        <f t="shared" si="0"/>
        <v>0</v>
      </c>
      <c r="H16" s="170"/>
      <c r="I16" s="170">
        <f t="shared" si="1"/>
        <v>0</v>
      </c>
      <c r="J16" s="170"/>
      <c r="K16" s="170">
        <f t="shared" si="2"/>
        <v>0</v>
      </c>
      <c r="L16" s="170">
        <v>21</v>
      </c>
      <c r="M16" s="170">
        <f t="shared" si="3"/>
        <v>0</v>
      </c>
      <c r="N16" s="162">
        <v>0</v>
      </c>
      <c r="O16" s="162">
        <f t="shared" si="4"/>
        <v>0</v>
      </c>
      <c r="P16" s="162">
        <v>0</v>
      </c>
      <c r="Q16" s="162">
        <f t="shared" si="5"/>
        <v>0</v>
      </c>
      <c r="R16" s="162"/>
      <c r="S16" s="162"/>
      <c r="T16" s="163">
        <v>7.0000000000000007E-2</v>
      </c>
      <c r="U16" s="162">
        <f t="shared" si="6"/>
        <v>0</v>
      </c>
      <c r="V16" s="152"/>
      <c r="W16" s="152"/>
      <c r="X16" s="152"/>
      <c r="Y16" s="152"/>
      <c r="Z16" s="152"/>
      <c r="AA16" s="152"/>
      <c r="AB16" s="152"/>
      <c r="AC16" s="152"/>
      <c r="AD16" s="152"/>
      <c r="AE16" s="152" t="s">
        <v>103</v>
      </c>
      <c r="AF16" s="152"/>
      <c r="AG16" s="152"/>
      <c r="AH16" s="152"/>
      <c r="AI16" s="152"/>
      <c r="AJ16" s="152"/>
      <c r="AK16" s="152"/>
      <c r="AL16" s="152"/>
      <c r="AM16" s="152"/>
      <c r="AN16" s="152"/>
      <c r="AO16" s="152"/>
      <c r="AP16" s="152"/>
      <c r="AQ16" s="152"/>
      <c r="AR16" s="152"/>
      <c r="AS16" s="152"/>
      <c r="AT16" s="152"/>
      <c r="AU16" s="152"/>
      <c r="AV16" s="152"/>
      <c r="AW16" s="152"/>
      <c r="AX16" s="152"/>
      <c r="AY16" s="152"/>
      <c r="AZ16" s="152"/>
      <c r="BA16" s="152"/>
      <c r="BB16" s="152"/>
      <c r="BC16" s="152"/>
      <c r="BD16" s="152"/>
      <c r="BE16" s="152"/>
      <c r="BF16" s="152"/>
      <c r="BG16" s="152"/>
      <c r="BH16" s="152"/>
    </row>
    <row r="17" spans="1:60" ht="22.5" outlineLevel="1" x14ac:dyDescent="0.2">
      <c r="A17" s="153">
        <v>9</v>
      </c>
      <c r="B17" s="159" t="s">
        <v>120</v>
      </c>
      <c r="C17" s="192" t="s">
        <v>121</v>
      </c>
      <c r="D17" s="161" t="s">
        <v>113</v>
      </c>
      <c r="E17" s="167">
        <v>92.53</v>
      </c>
      <c r="F17" s="169">
        <f t="shared" si="7"/>
        <v>0</v>
      </c>
      <c r="G17" s="170">
        <f t="shared" si="0"/>
        <v>0</v>
      </c>
      <c r="H17" s="170"/>
      <c r="I17" s="170">
        <f t="shared" si="1"/>
        <v>0</v>
      </c>
      <c r="J17" s="170"/>
      <c r="K17" s="170">
        <f t="shared" si="2"/>
        <v>0</v>
      </c>
      <c r="L17" s="170">
        <v>21</v>
      </c>
      <c r="M17" s="170">
        <f t="shared" si="3"/>
        <v>0</v>
      </c>
      <c r="N17" s="162">
        <v>0</v>
      </c>
      <c r="O17" s="162">
        <f t="shared" si="4"/>
        <v>0</v>
      </c>
      <c r="P17" s="162">
        <v>0</v>
      </c>
      <c r="Q17" s="162">
        <f t="shared" si="5"/>
        <v>0</v>
      </c>
      <c r="R17" s="162"/>
      <c r="S17" s="162"/>
      <c r="T17" s="163">
        <v>1.0999999999999999E-2</v>
      </c>
      <c r="U17" s="162">
        <f t="shared" si="6"/>
        <v>1.02</v>
      </c>
      <c r="V17" s="152"/>
      <c r="W17" s="152"/>
      <c r="X17" s="152"/>
      <c r="Y17" s="152"/>
      <c r="Z17" s="152"/>
      <c r="AA17" s="152"/>
      <c r="AB17" s="152"/>
      <c r="AC17" s="152"/>
      <c r="AD17" s="152"/>
      <c r="AE17" s="152" t="s">
        <v>103</v>
      </c>
      <c r="AF17" s="152"/>
      <c r="AG17" s="152"/>
      <c r="AH17" s="152"/>
      <c r="AI17" s="152"/>
      <c r="AJ17" s="152"/>
      <c r="AK17" s="152"/>
      <c r="AL17" s="152"/>
      <c r="AM17" s="152"/>
      <c r="AN17" s="152"/>
      <c r="AO17" s="152"/>
      <c r="AP17" s="152"/>
      <c r="AQ17" s="152"/>
      <c r="AR17" s="152"/>
      <c r="AS17" s="152"/>
      <c r="AT17" s="152"/>
      <c r="AU17" s="152"/>
      <c r="AV17" s="152"/>
      <c r="AW17" s="152"/>
      <c r="AX17" s="152"/>
      <c r="AY17" s="152"/>
      <c r="AZ17" s="152"/>
      <c r="BA17" s="152"/>
      <c r="BB17" s="152"/>
      <c r="BC17" s="152"/>
      <c r="BD17" s="152"/>
      <c r="BE17" s="152"/>
      <c r="BF17" s="152"/>
      <c r="BG17" s="152"/>
      <c r="BH17" s="152"/>
    </row>
    <row r="18" spans="1:60" ht="22.5" outlineLevel="1" x14ac:dyDescent="0.2">
      <c r="A18" s="153">
        <v>10</v>
      </c>
      <c r="B18" s="159" t="s">
        <v>122</v>
      </c>
      <c r="C18" s="192" t="s">
        <v>123</v>
      </c>
      <c r="D18" s="161" t="s">
        <v>113</v>
      </c>
      <c r="E18" s="167">
        <v>462.65</v>
      </c>
      <c r="F18" s="169">
        <f t="shared" si="7"/>
        <v>0</v>
      </c>
      <c r="G18" s="170">
        <f t="shared" si="0"/>
        <v>0</v>
      </c>
      <c r="H18" s="170"/>
      <c r="I18" s="170">
        <f t="shared" si="1"/>
        <v>0</v>
      </c>
      <c r="J18" s="170"/>
      <c r="K18" s="170">
        <f t="shared" si="2"/>
        <v>0</v>
      </c>
      <c r="L18" s="170">
        <v>21</v>
      </c>
      <c r="M18" s="170">
        <f t="shared" si="3"/>
        <v>0</v>
      </c>
      <c r="N18" s="162">
        <v>0</v>
      </c>
      <c r="O18" s="162">
        <f t="shared" si="4"/>
        <v>0</v>
      </c>
      <c r="P18" s="162">
        <v>0</v>
      </c>
      <c r="Q18" s="162">
        <f t="shared" si="5"/>
        <v>0</v>
      </c>
      <c r="R18" s="162"/>
      <c r="S18" s="162"/>
      <c r="T18" s="163">
        <v>0</v>
      </c>
      <c r="U18" s="162">
        <f t="shared" si="6"/>
        <v>0</v>
      </c>
      <c r="V18" s="152"/>
      <c r="W18" s="152"/>
      <c r="X18" s="152"/>
      <c r="Y18" s="152"/>
      <c r="Z18" s="152"/>
      <c r="AA18" s="152"/>
      <c r="AB18" s="152"/>
      <c r="AC18" s="152"/>
      <c r="AD18" s="152"/>
      <c r="AE18" s="152" t="s">
        <v>103</v>
      </c>
      <c r="AF18" s="152"/>
      <c r="AG18" s="152"/>
      <c r="AH18" s="152"/>
      <c r="AI18" s="152"/>
      <c r="AJ18" s="152"/>
      <c r="AK18" s="152"/>
      <c r="AL18" s="152"/>
      <c r="AM18" s="152"/>
      <c r="AN18" s="152"/>
      <c r="AO18" s="152"/>
      <c r="AP18" s="152"/>
      <c r="AQ18" s="152"/>
      <c r="AR18" s="152"/>
      <c r="AS18" s="152"/>
      <c r="AT18" s="152"/>
      <c r="AU18" s="152"/>
      <c r="AV18" s="152"/>
      <c r="AW18" s="152"/>
      <c r="AX18" s="152"/>
      <c r="AY18" s="152"/>
      <c r="AZ18" s="152"/>
      <c r="BA18" s="152"/>
      <c r="BB18" s="152"/>
      <c r="BC18" s="152"/>
      <c r="BD18" s="152"/>
      <c r="BE18" s="152"/>
      <c r="BF18" s="152"/>
      <c r="BG18" s="152"/>
      <c r="BH18" s="152"/>
    </row>
    <row r="19" spans="1:60" outlineLevel="1" x14ac:dyDescent="0.2">
      <c r="A19" s="153">
        <v>11</v>
      </c>
      <c r="B19" s="159" t="s">
        <v>124</v>
      </c>
      <c r="C19" s="192" t="s">
        <v>125</v>
      </c>
      <c r="D19" s="161" t="s">
        <v>113</v>
      </c>
      <c r="E19" s="167">
        <v>0</v>
      </c>
      <c r="F19" s="169">
        <f t="shared" si="7"/>
        <v>0</v>
      </c>
      <c r="G19" s="170">
        <f t="shared" si="0"/>
        <v>0</v>
      </c>
      <c r="H19" s="170"/>
      <c r="I19" s="170">
        <f t="shared" si="1"/>
        <v>0</v>
      </c>
      <c r="J19" s="170"/>
      <c r="K19" s="170">
        <f t="shared" si="2"/>
        <v>0</v>
      </c>
      <c r="L19" s="170">
        <v>21</v>
      </c>
      <c r="M19" s="170">
        <f t="shared" si="3"/>
        <v>0</v>
      </c>
      <c r="N19" s="162">
        <v>0</v>
      </c>
      <c r="O19" s="162">
        <f t="shared" si="4"/>
        <v>0</v>
      </c>
      <c r="P19" s="162">
        <v>0</v>
      </c>
      <c r="Q19" s="162">
        <f t="shared" si="5"/>
        <v>0</v>
      </c>
      <c r="R19" s="162"/>
      <c r="S19" s="162"/>
      <c r="T19" s="163">
        <v>1.587</v>
      </c>
      <c r="U19" s="162">
        <f t="shared" si="6"/>
        <v>0</v>
      </c>
      <c r="V19" s="152"/>
      <c r="W19" s="152"/>
      <c r="X19" s="152"/>
      <c r="Y19" s="152"/>
      <c r="Z19" s="152"/>
      <c r="AA19" s="152"/>
      <c r="AB19" s="152"/>
      <c r="AC19" s="152"/>
      <c r="AD19" s="152"/>
      <c r="AE19" s="152" t="s">
        <v>103</v>
      </c>
      <c r="AF19" s="152"/>
      <c r="AG19" s="152"/>
      <c r="AH19" s="152"/>
      <c r="AI19" s="152"/>
      <c r="AJ19" s="152"/>
      <c r="AK19" s="152"/>
      <c r="AL19" s="152"/>
      <c r="AM19" s="152"/>
      <c r="AN19" s="152"/>
      <c r="AO19" s="152"/>
      <c r="AP19" s="152"/>
      <c r="AQ19" s="152"/>
      <c r="AR19" s="152"/>
      <c r="AS19" s="152"/>
      <c r="AT19" s="152"/>
      <c r="AU19" s="152"/>
      <c r="AV19" s="152"/>
      <c r="AW19" s="152"/>
      <c r="AX19" s="152"/>
      <c r="AY19" s="152"/>
      <c r="AZ19" s="152"/>
      <c r="BA19" s="152"/>
      <c r="BB19" s="152"/>
      <c r="BC19" s="152"/>
      <c r="BD19" s="152"/>
      <c r="BE19" s="152"/>
      <c r="BF19" s="152"/>
      <c r="BG19" s="152"/>
      <c r="BH19" s="152"/>
    </row>
    <row r="20" spans="1:60" ht="22.5" outlineLevel="1" x14ac:dyDescent="0.2">
      <c r="A20" s="153">
        <v>12</v>
      </c>
      <c r="B20" s="159" t="s">
        <v>126</v>
      </c>
      <c r="C20" s="192" t="s">
        <v>127</v>
      </c>
      <c r="D20" s="161" t="s">
        <v>102</v>
      </c>
      <c r="E20" s="167">
        <v>51.65</v>
      </c>
      <c r="F20" s="169">
        <f t="shared" si="7"/>
        <v>0</v>
      </c>
      <c r="G20" s="170">
        <f t="shared" si="0"/>
        <v>0</v>
      </c>
      <c r="H20" s="170"/>
      <c r="I20" s="170">
        <f t="shared" si="1"/>
        <v>0</v>
      </c>
      <c r="J20" s="170"/>
      <c r="K20" s="170">
        <f t="shared" si="2"/>
        <v>0</v>
      </c>
      <c r="L20" s="170">
        <v>21</v>
      </c>
      <c r="M20" s="170">
        <f t="shared" si="3"/>
        <v>0</v>
      </c>
      <c r="N20" s="162">
        <v>3.0000000000000001E-5</v>
      </c>
      <c r="O20" s="162">
        <f t="shared" si="4"/>
        <v>1.5499999999999999E-3</v>
      </c>
      <c r="P20" s="162">
        <v>0</v>
      </c>
      <c r="Q20" s="162">
        <f t="shared" si="5"/>
        <v>0</v>
      </c>
      <c r="R20" s="162"/>
      <c r="S20" s="162"/>
      <c r="T20" s="163">
        <v>0.06</v>
      </c>
      <c r="U20" s="162">
        <f t="shared" si="6"/>
        <v>3.1</v>
      </c>
      <c r="V20" s="152"/>
      <c r="W20" s="152"/>
      <c r="X20" s="152"/>
      <c r="Y20" s="152"/>
      <c r="Z20" s="152"/>
      <c r="AA20" s="152"/>
      <c r="AB20" s="152"/>
      <c r="AC20" s="152"/>
      <c r="AD20" s="152"/>
      <c r="AE20" s="152" t="s">
        <v>128</v>
      </c>
      <c r="AF20" s="152"/>
      <c r="AG20" s="152"/>
      <c r="AH20" s="152"/>
      <c r="AI20" s="152"/>
      <c r="AJ20" s="152"/>
      <c r="AK20" s="152"/>
      <c r="AL20" s="152"/>
      <c r="AM20" s="152"/>
      <c r="AN20" s="152"/>
      <c r="AO20" s="152"/>
      <c r="AP20" s="152"/>
      <c r="AQ20" s="152"/>
      <c r="AR20" s="152"/>
      <c r="AS20" s="152"/>
      <c r="AT20" s="152"/>
      <c r="AU20" s="152"/>
      <c r="AV20" s="152"/>
      <c r="AW20" s="152"/>
      <c r="AX20" s="152"/>
      <c r="AY20" s="152"/>
      <c r="AZ20" s="152"/>
      <c r="BA20" s="152"/>
      <c r="BB20" s="152"/>
      <c r="BC20" s="152"/>
      <c r="BD20" s="152"/>
      <c r="BE20" s="152"/>
      <c r="BF20" s="152"/>
      <c r="BG20" s="152"/>
      <c r="BH20" s="152"/>
    </row>
    <row r="21" spans="1:60" ht="22.5" outlineLevel="1" x14ac:dyDescent="0.2">
      <c r="A21" s="153">
        <v>13</v>
      </c>
      <c r="B21" s="159" t="s">
        <v>129</v>
      </c>
      <c r="C21" s="192" t="s">
        <v>130</v>
      </c>
      <c r="D21" s="161" t="s">
        <v>102</v>
      </c>
      <c r="E21" s="167">
        <v>433.47</v>
      </c>
      <c r="F21" s="169">
        <f t="shared" si="7"/>
        <v>0</v>
      </c>
      <c r="G21" s="170">
        <f t="shared" si="0"/>
        <v>0</v>
      </c>
      <c r="H21" s="170"/>
      <c r="I21" s="170">
        <f t="shared" si="1"/>
        <v>0</v>
      </c>
      <c r="J21" s="170"/>
      <c r="K21" s="170">
        <f t="shared" si="2"/>
        <v>0</v>
      </c>
      <c r="L21" s="170">
        <v>21</v>
      </c>
      <c r="M21" s="170">
        <f t="shared" si="3"/>
        <v>0</v>
      </c>
      <c r="N21" s="162">
        <v>0</v>
      </c>
      <c r="O21" s="162">
        <f t="shared" si="4"/>
        <v>0</v>
      </c>
      <c r="P21" s="162">
        <v>0</v>
      </c>
      <c r="Q21" s="162">
        <f t="shared" si="5"/>
        <v>0</v>
      </c>
      <c r="R21" s="162"/>
      <c r="S21" s="162"/>
      <c r="T21" s="163">
        <v>1.7999999999999999E-2</v>
      </c>
      <c r="U21" s="162">
        <f t="shared" si="6"/>
        <v>7.8</v>
      </c>
      <c r="V21" s="152"/>
      <c r="W21" s="152"/>
      <c r="X21" s="152"/>
      <c r="Y21" s="152"/>
      <c r="Z21" s="152"/>
      <c r="AA21" s="152"/>
      <c r="AB21" s="152"/>
      <c r="AC21" s="152"/>
      <c r="AD21" s="152"/>
      <c r="AE21" s="152" t="s">
        <v>103</v>
      </c>
      <c r="AF21" s="152"/>
      <c r="AG21" s="152"/>
      <c r="AH21" s="152"/>
      <c r="AI21" s="152"/>
      <c r="AJ21" s="152"/>
      <c r="AK21" s="152"/>
      <c r="AL21" s="152"/>
      <c r="AM21" s="152"/>
      <c r="AN21" s="152"/>
      <c r="AO21" s="152"/>
      <c r="AP21" s="152"/>
      <c r="AQ21" s="152"/>
      <c r="AR21" s="152"/>
      <c r="AS21" s="152"/>
      <c r="AT21" s="152"/>
      <c r="AU21" s="152"/>
      <c r="AV21" s="152"/>
      <c r="AW21" s="152"/>
      <c r="AX21" s="152"/>
      <c r="AY21" s="152"/>
      <c r="AZ21" s="152"/>
      <c r="BA21" s="152"/>
      <c r="BB21" s="152"/>
      <c r="BC21" s="152"/>
      <c r="BD21" s="152"/>
      <c r="BE21" s="152"/>
      <c r="BF21" s="152"/>
      <c r="BG21" s="152"/>
      <c r="BH21" s="152"/>
    </row>
    <row r="22" spans="1:60" ht="22.5" outlineLevel="1" x14ac:dyDescent="0.2">
      <c r="A22" s="153">
        <v>14</v>
      </c>
      <c r="B22" s="159" t="s">
        <v>131</v>
      </c>
      <c r="C22" s="192" t="s">
        <v>132</v>
      </c>
      <c r="D22" s="161" t="s">
        <v>102</v>
      </c>
      <c r="E22" s="167">
        <v>51.66</v>
      </c>
      <c r="F22" s="169">
        <f t="shared" si="7"/>
        <v>0</v>
      </c>
      <c r="G22" s="170">
        <f t="shared" si="0"/>
        <v>0</v>
      </c>
      <c r="H22" s="170"/>
      <c r="I22" s="170">
        <f t="shared" si="1"/>
        <v>0</v>
      </c>
      <c r="J22" s="170"/>
      <c r="K22" s="170">
        <f t="shared" si="2"/>
        <v>0</v>
      </c>
      <c r="L22" s="170">
        <v>21</v>
      </c>
      <c r="M22" s="170">
        <f t="shared" si="3"/>
        <v>0</v>
      </c>
      <c r="N22" s="162">
        <v>0</v>
      </c>
      <c r="O22" s="162">
        <f t="shared" si="4"/>
        <v>0</v>
      </c>
      <c r="P22" s="162">
        <v>0</v>
      </c>
      <c r="Q22" s="162">
        <f t="shared" si="5"/>
        <v>0</v>
      </c>
      <c r="R22" s="162"/>
      <c r="S22" s="162"/>
      <c r="T22" s="163">
        <v>1.2999999999999999E-2</v>
      </c>
      <c r="U22" s="162">
        <f t="shared" si="6"/>
        <v>0.67</v>
      </c>
      <c r="V22" s="152"/>
      <c r="W22" s="152"/>
      <c r="X22" s="152"/>
      <c r="Y22" s="152"/>
      <c r="Z22" s="152"/>
      <c r="AA22" s="152"/>
      <c r="AB22" s="152"/>
      <c r="AC22" s="152"/>
      <c r="AD22" s="152"/>
      <c r="AE22" s="152" t="s">
        <v>103</v>
      </c>
      <c r="AF22" s="152"/>
      <c r="AG22" s="152"/>
      <c r="AH22" s="152"/>
      <c r="AI22" s="152"/>
      <c r="AJ22" s="152"/>
      <c r="AK22" s="152"/>
      <c r="AL22" s="152"/>
      <c r="AM22" s="152"/>
      <c r="AN22" s="152"/>
      <c r="AO22" s="152"/>
      <c r="AP22" s="152"/>
      <c r="AQ22" s="152"/>
      <c r="AR22" s="152"/>
      <c r="AS22" s="152"/>
      <c r="AT22" s="152"/>
      <c r="AU22" s="152"/>
      <c r="AV22" s="152"/>
      <c r="AW22" s="152"/>
      <c r="AX22" s="152"/>
      <c r="AY22" s="152"/>
      <c r="AZ22" s="152"/>
      <c r="BA22" s="152"/>
      <c r="BB22" s="152"/>
      <c r="BC22" s="152"/>
      <c r="BD22" s="152"/>
      <c r="BE22" s="152"/>
      <c r="BF22" s="152"/>
      <c r="BG22" s="152"/>
      <c r="BH22" s="152"/>
    </row>
    <row r="23" spans="1:60" ht="22.5" outlineLevel="1" x14ac:dyDescent="0.2">
      <c r="A23" s="153">
        <v>15</v>
      </c>
      <c r="B23" s="159" t="s">
        <v>133</v>
      </c>
      <c r="C23" s="192" t="s">
        <v>134</v>
      </c>
      <c r="D23" s="161" t="s">
        <v>102</v>
      </c>
      <c r="E23" s="167">
        <v>51.65</v>
      </c>
      <c r="F23" s="169">
        <f t="shared" si="7"/>
        <v>0</v>
      </c>
      <c r="G23" s="170">
        <f t="shared" si="0"/>
        <v>0</v>
      </c>
      <c r="H23" s="170"/>
      <c r="I23" s="170">
        <f t="shared" si="1"/>
        <v>0</v>
      </c>
      <c r="J23" s="170"/>
      <c r="K23" s="170">
        <f t="shared" si="2"/>
        <v>0</v>
      </c>
      <c r="L23" s="170">
        <v>21</v>
      </c>
      <c r="M23" s="170">
        <f t="shared" si="3"/>
        <v>0</v>
      </c>
      <c r="N23" s="162">
        <v>0</v>
      </c>
      <c r="O23" s="162">
        <f t="shared" si="4"/>
        <v>0</v>
      </c>
      <c r="P23" s="162">
        <v>0</v>
      </c>
      <c r="Q23" s="162">
        <f t="shared" si="5"/>
        <v>0</v>
      </c>
      <c r="R23" s="162"/>
      <c r="S23" s="162"/>
      <c r="T23" s="163">
        <v>0.50800000000000001</v>
      </c>
      <c r="U23" s="162">
        <f t="shared" si="6"/>
        <v>26.24</v>
      </c>
      <c r="V23" s="152"/>
      <c r="W23" s="152"/>
      <c r="X23" s="152"/>
      <c r="Y23" s="152"/>
      <c r="Z23" s="152"/>
      <c r="AA23" s="152"/>
      <c r="AB23" s="152"/>
      <c r="AC23" s="152"/>
      <c r="AD23" s="152"/>
      <c r="AE23" s="152" t="s">
        <v>103</v>
      </c>
      <c r="AF23" s="152"/>
      <c r="AG23" s="152"/>
      <c r="AH23" s="152"/>
      <c r="AI23" s="152"/>
      <c r="AJ23" s="152"/>
      <c r="AK23" s="152"/>
      <c r="AL23" s="152"/>
      <c r="AM23" s="152"/>
      <c r="AN23" s="152"/>
      <c r="AO23" s="152"/>
      <c r="AP23" s="152"/>
      <c r="AQ23" s="152"/>
      <c r="AR23" s="152"/>
      <c r="AS23" s="152"/>
      <c r="AT23" s="152"/>
      <c r="AU23" s="152"/>
      <c r="AV23" s="152"/>
      <c r="AW23" s="152"/>
      <c r="AX23" s="152"/>
      <c r="AY23" s="152"/>
      <c r="AZ23" s="152"/>
      <c r="BA23" s="152"/>
      <c r="BB23" s="152"/>
      <c r="BC23" s="152"/>
      <c r="BD23" s="152"/>
      <c r="BE23" s="152"/>
      <c r="BF23" s="152"/>
      <c r="BG23" s="152"/>
      <c r="BH23" s="152"/>
    </row>
    <row r="24" spans="1:60" outlineLevel="1" x14ac:dyDescent="0.2">
      <c r="A24" s="153">
        <v>16</v>
      </c>
      <c r="B24" s="159" t="s">
        <v>135</v>
      </c>
      <c r="C24" s="192" t="s">
        <v>136</v>
      </c>
      <c r="D24" s="161" t="s">
        <v>113</v>
      </c>
      <c r="E24" s="167">
        <v>92.53</v>
      </c>
      <c r="F24" s="169">
        <f t="shared" si="7"/>
        <v>0</v>
      </c>
      <c r="G24" s="170">
        <f t="shared" si="0"/>
        <v>0</v>
      </c>
      <c r="H24" s="170"/>
      <c r="I24" s="170">
        <f t="shared" si="1"/>
        <v>0</v>
      </c>
      <c r="J24" s="170"/>
      <c r="K24" s="170">
        <f t="shared" si="2"/>
        <v>0</v>
      </c>
      <c r="L24" s="170">
        <v>21</v>
      </c>
      <c r="M24" s="170">
        <f t="shared" si="3"/>
        <v>0</v>
      </c>
      <c r="N24" s="162">
        <v>0</v>
      </c>
      <c r="O24" s="162">
        <f t="shared" si="4"/>
        <v>0</v>
      </c>
      <c r="P24" s="162">
        <v>0</v>
      </c>
      <c r="Q24" s="162">
        <f t="shared" si="5"/>
        <v>0</v>
      </c>
      <c r="R24" s="162"/>
      <c r="S24" s="162"/>
      <c r="T24" s="163">
        <v>0</v>
      </c>
      <c r="U24" s="162">
        <f t="shared" si="6"/>
        <v>0</v>
      </c>
      <c r="V24" s="152"/>
      <c r="W24" s="152"/>
      <c r="X24" s="152"/>
      <c r="Y24" s="152"/>
      <c r="Z24" s="152"/>
      <c r="AA24" s="152"/>
      <c r="AB24" s="152"/>
      <c r="AC24" s="152"/>
      <c r="AD24" s="152"/>
      <c r="AE24" s="152" t="s">
        <v>103</v>
      </c>
      <c r="AF24" s="152"/>
      <c r="AG24" s="152"/>
      <c r="AH24" s="152"/>
      <c r="AI24" s="152"/>
      <c r="AJ24" s="152"/>
      <c r="AK24" s="152"/>
      <c r="AL24" s="152"/>
      <c r="AM24" s="152"/>
      <c r="AN24" s="152"/>
      <c r="AO24" s="152"/>
      <c r="AP24" s="152"/>
      <c r="AQ24" s="152"/>
      <c r="AR24" s="152"/>
      <c r="AS24" s="152"/>
      <c r="AT24" s="152"/>
      <c r="AU24" s="152"/>
      <c r="AV24" s="152"/>
      <c r="AW24" s="152"/>
      <c r="AX24" s="152"/>
      <c r="AY24" s="152"/>
      <c r="AZ24" s="152"/>
      <c r="BA24" s="152"/>
      <c r="BB24" s="152"/>
      <c r="BC24" s="152"/>
      <c r="BD24" s="152"/>
      <c r="BE24" s="152"/>
      <c r="BF24" s="152"/>
      <c r="BG24" s="152"/>
      <c r="BH24" s="152"/>
    </row>
    <row r="25" spans="1:60" outlineLevel="1" x14ac:dyDescent="0.2">
      <c r="A25" s="153">
        <v>17</v>
      </c>
      <c r="B25" s="159" t="s">
        <v>137</v>
      </c>
      <c r="C25" s="192" t="s">
        <v>138</v>
      </c>
      <c r="D25" s="161" t="s">
        <v>139</v>
      </c>
      <c r="E25" s="167">
        <v>2.66</v>
      </c>
      <c r="F25" s="169">
        <f t="shared" si="7"/>
        <v>0</v>
      </c>
      <c r="G25" s="170">
        <f t="shared" si="0"/>
        <v>0</v>
      </c>
      <c r="H25" s="170"/>
      <c r="I25" s="170">
        <f t="shared" si="1"/>
        <v>0</v>
      </c>
      <c r="J25" s="170"/>
      <c r="K25" s="170">
        <f t="shared" si="2"/>
        <v>0</v>
      </c>
      <c r="L25" s="170">
        <v>21</v>
      </c>
      <c r="M25" s="170">
        <f t="shared" si="3"/>
        <v>0</v>
      </c>
      <c r="N25" s="162">
        <v>1E-3</v>
      </c>
      <c r="O25" s="162">
        <f t="shared" si="4"/>
        <v>2.66E-3</v>
      </c>
      <c r="P25" s="162">
        <v>0</v>
      </c>
      <c r="Q25" s="162">
        <f t="shared" si="5"/>
        <v>0</v>
      </c>
      <c r="R25" s="162"/>
      <c r="S25" s="162"/>
      <c r="T25" s="163">
        <v>0</v>
      </c>
      <c r="U25" s="162">
        <f t="shared" si="6"/>
        <v>0</v>
      </c>
      <c r="V25" s="152"/>
      <c r="W25" s="152"/>
      <c r="X25" s="152"/>
      <c r="Y25" s="152"/>
      <c r="Z25" s="152"/>
      <c r="AA25" s="152"/>
      <c r="AB25" s="152"/>
      <c r="AC25" s="152"/>
      <c r="AD25" s="152"/>
      <c r="AE25" s="152" t="s">
        <v>140</v>
      </c>
      <c r="AF25" s="152"/>
      <c r="AG25" s="152"/>
      <c r="AH25" s="152"/>
      <c r="AI25" s="152"/>
      <c r="AJ25" s="152"/>
      <c r="AK25" s="152"/>
      <c r="AL25" s="152"/>
      <c r="AM25" s="152"/>
      <c r="AN25" s="152"/>
      <c r="AO25" s="152"/>
      <c r="AP25" s="152"/>
      <c r="AQ25" s="152"/>
      <c r="AR25" s="152"/>
      <c r="AS25" s="152"/>
      <c r="AT25" s="152"/>
      <c r="AU25" s="152"/>
      <c r="AV25" s="152"/>
      <c r="AW25" s="152"/>
      <c r="AX25" s="152"/>
      <c r="AY25" s="152"/>
      <c r="AZ25" s="152"/>
      <c r="BA25" s="152"/>
      <c r="BB25" s="152"/>
      <c r="BC25" s="152"/>
      <c r="BD25" s="152"/>
      <c r="BE25" s="152"/>
      <c r="BF25" s="152"/>
      <c r="BG25" s="152"/>
      <c r="BH25" s="152"/>
    </row>
    <row r="26" spans="1:60" outlineLevel="1" x14ac:dyDescent="0.2">
      <c r="A26" s="153">
        <v>18</v>
      </c>
      <c r="B26" s="159" t="s">
        <v>141</v>
      </c>
      <c r="C26" s="192" t="s">
        <v>142</v>
      </c>
      <c r="D26" s="161" t="s">
        <v>113</v>
      </c>
      <c r="E26" s="167">
        <v>6.2</v>
      </c>
      <c r="F26" s="169">
        <f t="shared" si="7"/>
        <v>0</v>
      </c>
      <c r="G26" s="170">
        <f t="shared" si="0"/>
        <v>0</v>
      </c>
      <c r="H26" s="170"/>
      <c r="I26" s="170">
        <f t="shared" si="1"/>
        <v>0</v>
      </c>
      <c r="J26" s="170"/>
      <c r="K26" s="170">
        <f t="shared" si="2"/>
        <v>0</v>
      </c>
      <c r="L26" s="170">
        <v>21</v>
      </c>
      <c r="M26" s="170">
        <f t="shared" si="3"/>
        <v>0</v>
      </c>
      <c r="N26" s="162">
        <v>1.67</v>
      </c>
      <c r="O26" s="162">
        <f t="shared" si="4"/>
        <v>10.353999999999999</v>
      </c>
      <c r="P26" s="162">
        <v>0</v>
      </c>
      <c r="Q26" s="162">
        <f t="shared" si="5"/>
        <v>0</v>
      </c>
      <c r="R26" s="162"/>
      <c r="S26" s="162"/>
      <c r="T26" s="163">
        <v>0</v>
      </c>
      <c r="U26" s="162">
        <f t="shared" si="6"/>
        <v>0</v>
      </c>
      <c r="V26" s="152"/>
      <c r="W26" s="152"/>
      <c r="X26" s="152"/>
      <c r="Y26" s="152"/>
      <c r="Z26" s="152"/>
      <c r="AA26" s="152"/>
      <c r="AB26" s="152"/>
      <c r="AC26" s="152"/>
      <c r="AD26" s="152"/>
      <c r="AE26" s="152" t="s">
        <v>140</v>
      </c>
      <c r="AF26" s="152"/>
      <c r="AG26" s="152"/>
      <c r="AH26" s="152"/>
      <c r="AI26" s="152"/>
      <c r="AJ26" s="152"/>
      <c r="AK26" s="152"/>
      <c r="AL26" s="152"/>
      <c r="AM26" s="152"/>
      <c r="AN26" s="152"/>
      <c r="AO26" s="152"/>
      <c r="AP26" s="152"/>
      <c r="AQ26" s="152"/>
      <c r="AR26" s="152"/>
      <c r="AS26" s="152"/>
      <c r="AT26" s="152"/>
      <c r="AU26" s="152"/>
      <c r="AV26" s="152"/>
      <c r="AW26" s="152"/>
      <c r="AX26" s="152"/>
      <c r="AY26" s="152"/>
      <c r="AZ26" s="152"/>
      <c r="BA26" s="152"/>
      <c r="BB26" s="152"/>
      <c r="BC26" s="152"/>
      <c r="BD26" s="152"/>
      <c r="BE26" s="152"/>
      <c r="BF26" s="152"/>
      <c r="BG26" s="152"/>
      <c r="BH26" s="152"/>
    </row>
    <row r="27" spans="1:60" outlineLevel="1" x14ac:dyDescent="0.2">
      <c r="A27" s="153">
        <v>19</v>
      </c>
      <c r="B27" s="159" t="s">
        <v>143</v>
      </c>
      <c r="C27" s="192" t="s">
        <v>144</v>
      </c>
      <c r="D27" s="161" t="s">
        <v>145</v>
      </c>
      <c r="E27" s="167">
        <v>0</v>
      </c>
      <c r="F27" s="169">
        <f t="shared" si="7"/>
        <v>0</v>
      </c>
      <c r="G27" s="170">
        <f t="shared" si="0"/>
        <v>0</v>
      </c>
      <c r="H27" s="170"/>
      <c r="I27" s="170">
        <f t="shared" si="1"/>
        <v>0</v>
      </c>
      <c r="J27" s="170"/>
      <c r="K27" s="170">
        <f t="shared" si="2"/>
        <v>0</v>
      </c>
      <c r="L27" s="170">
        <v>21</v>
      </c>
      <c r="M27" s="170">
        <f t="shared" si="3"/>
        <v>0</v>
      </c>
      <c r="N27" s="162">
        <v>1</v>
      </c>
      <c r="O27" s="162">
        <f t="shared" si="4"/>
        <v>0</v>
      </c>
      <c r="P27" s="162">
        <v>0</v>
      </c>
      <c r="Q27" s="162">
        <f t="shared" si="5"/>
        <v>0</v>
      </c>
      <c r="R27" s="162"/>
      <c r="S27" s="162"/>
      <c r="T27" s="163">
        <v>0</v>
      </c>
      <c r="U27" s="162">
        <f t="shared" si="6"/>
        <v>0</v>
      </c>
      <c r="V27" s="152"/>
      <c r="W27" s="152"/>
      <c r="X27" s="152"/>
      <c r="Y27" s="152"/>
      <c r="Z27" s="152"/>
      <c r="AA27" s="152"/>
      <c r="AB27" s="152"/>
      <c r="AC27" s="152"/>
      <c r="AD27" s="152"/>
      <c r="AE27" s="152" t="s">
        <v>140</v>
      </c>
      <c r="AF27" s="152"/>
      <c r="AG27" s="152"/>
      <c r="AH27" s="152"/>
      <c r="AI27" s="152"/>
      <c r="AJ27" s="152"/>
      <c r="AK27" s="152"/>
      <c r="AL27" s="152"/>
      <c r="AM27" s="152"/>
      <c r="AN27" s="152"/>
      <c r="AO27" s="152"/>
      <c r="AP27" s="152"/>
      <c r="AQ27" s="152"/>
      <c r="AR27" s="152"/>
      <c r="AS27" s="152"/>
      <c r="AT27" s="152"/>
      <c r="AU27" s="152"/>
      <c r="AV27" s="152"/>
      <c r="AW27" s="152"/>
      <c r="AX27" s="152"/>
      <c r="AY27" s="152"/>
      <c r="AZ27" s="152"/>
      <c r="BA27" s="152"/>
      <c r="BB27" s="152"/>
      <c r="BC27" s="152"/>
      <c r="BD27" s="152"/>
      <c r="BE27" s="152"/>
      <c r="BF27" s="152"/>
      <c r="BG27" s="152"/>
      <c r="BH27" s="152"/>
    </row>
    <row r="28" spans="1:60" x14ac:dyDescent="0.2">
      <c r="A28" s="154" t="s">
        <v>98</v>
      </c>
      <c r="B28" s="160" t="s">
        <v>57</v>
      </c>
      <c r="C28" s="193" t="s">
        <v>58</v>
      </c>
      <c r="D28" s="164"/>
      <c r="E28" s="168"/>
      <c r="F28" s="171"/>
      <c r="G28" s="171">
        <f>SUMIF(AE29:AE31,"&lt;&gt;NOR",G29:G31)</f>
        <v>0</v>
      </c>
      <c r="H28" s="171"/>
      <c r="I28" s="171">
        <f>SUM(I29:I31)</f>
        <v>0</v>
      </c>
      <c r="J28" s="171"/>
      <c r="K28" s="171">
        <f>SUM(K29:K31)</f>
        <v>0</v>
      </c>
      <c r="L28" s="171"/>
      <c r="M28" s="171">
        <f>SUM(M29:M31)</f>
        <v>0</v>
      </c>
      <c r="N28" s="165"/>
      <c r="O28" s="165">
        <f>SUM(O29:O31)</f>
        <v>43.483939999999997</v>
      </c>
      <c r="P28" s="165"/>
      <c r="Q28" s="165">
        <f>SUM(Q29:Q31)</f>
        <v>0</v>
      </c>
      <c r="R28" s="165"/>
      <c r="S28" s="165"/>
      <c r="T28" s="166"/>
      <c r="U28" s="165">
        <f>SUM(U29:U31)</f>
        <v>130.69999999999999</v>
      </c>
      <c r="AE28" t="s">
        <v>99</v>
      </c>
    </row>
    <row r="29" spans="1:60" ht="22.5" outlineLevel="1" x14ac:dyDescent="0.2">
      <c r="A29" s="153">
        <v>20</v>
      </c>
      <c r="B29" s="159" t="s">
        <v>146</v>
      </c>
      <c r="C29" s="192" t="s">
        <v>147</v>
      </c>
      <c r="D29" s="161" t="s">
        <v>113</v>
      </c>
      <c r="E29" s="167">
        <v>16.920000000000002</v>
      </c>
      <c r="F29" s="169">
        <f>H29+J29</f>
        <v>0</v>
      </c>
      <c r="G29" s="170">
        <f>ROUND(E29*F29,2)</f>
        <v>0</v>
      </c>
      <c r="H29" s="170"/>
      <c r="I29" s="170">
        <f>ROUND(E29*H29,2)</f>
        <v>0</v>
      </c>
      <c r="J29" s="170"/>
      <c r="K29" s="170">
        <f>ROUND(E29*J29,2)</f>
        <v>0</v>
      </c>
      <c r="L29" s="170">
        <v>21</v>
      </c>
      <c r="M29" s="170">
        <f>G29*(1+L29/100)</f>
        <v>0</v>
      </c>
      <c r="N29" s="162">
        <v>2.5249999999999999</v>
      </c>
      <c r="O29" s="162">
        <f>ROUND(E29*N29,5)</f>
        <v>42.722999999999999</v>
      </c>
      <c r="P29" s="162">
        <v>0</v>
      </c>
      <c r="Q29" s="162">
        <f>ROUND(E29*P29,5)</f>
        <v>0</v>
      </c>
      <c r="R29" s="162"/>
      <c r="S29" s="162"/>
      <c r="T29" s="163">
        <v>3.476</v>
      </c>
      <c r="U29" s="162">
        <f>ROUND(E29*T29,2)</f>
        <v>58.81</v>
      </c>
      <c r="V29" s="152"/>
      <c r="W29" s="152"/>
      <c r="X29" s="152"/>
      <c r="Y29" s="152"/>
      <c r="Z29" s="152"/>
      <c r="AA29" s="152"/>
      <c r="AB29" s="152"/>
      <c r="AC29" s="152"/>
      <c r="AD29" s="152"/>
      <c r="AE29" s="152" t="s">
        <v>103</v>
      </c>
      <c r="AF29" s="152"/>
      <c r="AG29" s="152"/>
      <c r="AH29" s="152"/>
      <c r="AI29" s="152"/>
      <c r="AJ29" s="152"/>
      <c r="AK29" s="152"/>
      <c r="AL29" s="152"/>
      <c r="AM29" s="152"/>
      <c r="AN29" s="152"/>
      <c r="AO29" s="152"/>
      <c r="AP29" s="152"/>
      <c r="AQ29" s="152"/>
      <c r="AR29" s="152"/>
      <c r="AS29" s="152"/>
      <c r="AT29" s="152"/>
      <c r="AU29" s="152"/>
      <c r="AV29" s="152"/>
      <c r="AW29" s="152"/>
      <c r="AX29" s="152"/>
      <c r="AY29" s="152"/>
      <c r="AZ29" s="152"/>
      <c r="BA29" s="152"/>
      <c r="BB29" s="152"/>
      <c r="BC29" s="152"/>
      <c r="BD29" s="152"/>
      <c r="BE29" s="152"/>
      <c r="BF29" s="152"/>
      <c r="BG29" s="152"/>
      <c r="BH29" s="152"/>
    </row>
    <row r="30" spans="1:60" ht="22.5" outlineLevel="1" x14ac:dyDescent="0.2">
      <c r="A30" s="153">
        <v>21</v>
      </c>
      <c r="B30" s="159" t="s">
        <v>148</v>
      </c>
      <c r="C30" s="192" t="s">
        <v>149</v>
      </c>
      <c r="D30" s="161" t="s">
        <v>102</v>
      </c>
      <c r="E30" s="167">
        <v>69.56</v>
      </c>
      <c r="F30" s="169">
        <f>H30+J30</f>
        <v>0</v>
      </c>
      <c r="G30" s="170">
        <f>ROUND(E30*F30,2)</f>
        <v>0</v>
      </c>
      <c r="H30" s="170"/>
      <c r="I30" s="170">
        <f>ROUND(E30*H30,2)</f>
        <v>0</v>
      </c>
      <c r="J30" s="170"/>
      <c r="K30" s="170">
        <f>ROUND(E30*J30,2)</f>
        <v>0</v>
      </c>
      <c r="L30" s="170">
        <v>21</v>
      </c>
      <c r="M30" s="170">
        <f>G30*(1+L30/100)</f>
        <v>0</v>
      </c>
      <c r="N30" s="162">
        <v>3.9500000000000004E-3</v>
      </c>
      <c r="O30" s="162">
        <f>ROUND(E30*N30,5)</f>
        <v>0.27476</v>
      </c>
      <c r="P30" s="162">
        <v>0</v>
      </c>
      <c r="Q30" s="162">
        <f>ROUND(E30*P30,5)</f>
        <v>0</v>
      </c>
      <c r="R30" s="162"/>
      <c r="S30" s="162"/>
      <c r="T30" s="163">
        <v>0.83399999999999996</v>
      </c>
      <c r="U30" s="162">
        <f>ROUND(E30*T30,2)</f>
        <v>58.01</v>
      </c>
      <c r="V30" s="152"/>
      <c r="W30" s="152"/>
      <c r="X30" s="152"/>
      <c r="Y30" s="152"/>
      <c r="Z30" s="152"/>
      <c r="AA30" s="152"/>
      <c r="AB30" s="152"/>
      <c r="AC30" s="152"/>
      <c r="AD30" s="152"/>
      <c r="AE30" s="152" t="s">
        <v>103</v>
      </c>
      <c r="AF30" s="152"/>
      <c r="AG30" s="152"/>
      <c r="AH30" s="152"/>
      <c r="AI30" s="152"/>
      <c r="AJ30" s="152"/>
      <c r="AK30" s="152"/>
      <c r="AL30" s="152"/>
      <c r="AM30" s="152"/>
      <c r="AN30" s="152"/>
      <c r="AO30" s="152"/>
      <c r="AP30" s="152"/>
      <c r="AQ30" s="152"/>
      <c r="AR30" s="152"/>
      <c r="AS30" s="152"/>
      <c r="AT30" s="152"/>
      <c r="AU30" s="152"/>
      <c r="AV30" s="152"/>
      <c r="AW30" s="152"/>
      <c r="AX30" s="152"/>
      <c r="AY30" s="152"/>
      <c r="AZ30" s="152"/>
      <c r="BA30" s="152"/>
      <c r="BB30" s="152"/>
      <c r="BC30" s="152"/>
      <c r="BD30" s="152"/>
      <c r="BE30" s="152"/>
      <c r="BF30" s="152"/>
      <c r="BG30" s="152"/>
      <c r="BH30" s="152"/>
    </row>
    <row r="31" spans="1:60" outlineLevel="1" x14ac:dyDescent="0.2">
      <c r="A31" s="153">
        <v>22</v>
      </c>
      <c r="B31" s="159" t="s">
        <v>150</v>
      </c>
      <c r="C31" s="192" t="s">
        <v>151</v>
      </c>
      <c r="D31" s="161" t="s">
        <v>108</v>
      </c>
      <c r="E31" s="167">
        <v>111</v>
      </c>
      <c r="F31" s="169">
        <f>H31+J31</f>
        <v>0</v>
      </c>
      <c r="G31" s="170">
        <f>ROUND(E31*F31,2)</f>
        <v>0</v>
      </c>
      <c r="H31" s="170"/>
      <c r="I31" s="170">
        <f>ROUND(E31*H31,2)</f>
        <v>0</v>
      </c>
      <c r="J31" s="170"/>
      <c r="K31" s="170">
        <f>ROUND(E31*J31,2)</f>
        <v>0</v>
      </c>
      <c r="L31" s="170">
        <v>21</v>
      </c>
      <c r="M31" s="170">
        <f>G31*(1+L31/100)</f>
        <v>0</v>
      </c>
      <c r="N31" s="162">
        <v>4.3800000000000002E-3</v>
      </c>
      <c r="O31" s="162">
        <f>ROUND(E31*N31,5)</f>
        <v>0.48618</v>
      </c>
      <c r="P31" s="162">
        <v>0</v>
      </c>
      <c r="Q31" s="162">
        <f>ROUND(E31*P31,5)</f>
        <v>0</v>
      </c>
      <c r="R31" s="162"/>
      <c r="S31" s="162"/>
      <c r="T31" s="163">
        <v>0.125</v>
      </c>
      <c r="U31" s="162">
        <f>ROUND(E31*T31,2)</f>
        <v>13.88</v>
      </c>
      <c r="V31" s="152"/>
      <c r="W31" s="152"/>
      <c r="X31" s="152"/>
      <c r="Y31" s="152"/>
      <c r="Z31" s="152"/>
      <c r="AA31" s="152"/>
      <c r="AB31" s="152"/>
      <c r="AC31" s="152"/>
      <c r="AD31" s="152"/>
      <c r="AE31" s="152" t="s">
        <v>103</v>
      </c>
      <c r="AF31" s="152"/>
      <c r="AG31" s="152"/>
      <c r="AH31" s="152"/>
      <c r="AI31" s="152"/>
      <c r="AJ31" s="152"/>
      <c r="AK31" s="152"/>
      <c r="AL31" s="152"/>
      <c r="AM31" s="152"/>
      <c r="AN31" s="152"/>
      <c r="AO31" s="152"/>
      <c r="AP31" s="152"/>
      <c r="AQ31" s="152"/>
      <c r="AR31" s="152"/>
      <c r="AS31" s="152"/>
      <c r="AT31" s="152"/>
      <c r="AU31" s="152"/>
      <c r="AV31" s="152"/>
      <c r="AW31" s="152"/>
      <c r="AX31" s="152"/>
      <c r="AY31" s="152"/>
      <c r="AZ31" s="152"/>
      <c r="BA31" s="152"/>
      <c r="BB31" s="152"/>
      <c r="BC31" s="152"/>
      <c r="BD31" s="152"/>
      <c r="BE31" s="152"/>
      <c r="BF31" s="152"/>
      <c r="BG31" s="152"/>
      <c r="BH31" s="152"/>
    </row>
    <row r="32" spans="1:60" x14ac:dyDescent="0.2">
      <c r="A32" s="154" t="s">
        <v>98</v>
      </c>
      <c r="B32" s="160" t="s">
        <v>59</v>
      </c>
      <c r="C32" s="193" t="s">
        <v>60</v>
      </c>
      <c r="D32" s="164"/>
      <c r="E32" s="168"/>
      <c r="F32" s="171"/>
      <c r="G32" s="171">
        <f>SUMIF(AE33:AE33,"&lt;&gt;NOR",G33:G33)</f>
        <v>0</v>
      </c>
      <c r="H32" s="171"/>
      <c r="I32" s="171">
        <f>SUM(I33:I33)</f>
        <v>0</v>
      </c>
      <c r="J32" s="171"/>
      <c r="K32" s="171">
        <f>SUM(K33:K33)</f>
        <v>0</v>
      </c>
      <c r="L32" s="171"/>
      <c r="M32" s="171">
        <f>SUM(M33:M33)</f>
        <v>0</v>
      </c>
      <c r="N32" s="165"/>
      <c r="O32" s="165">
        <f>SUM(O33:O33)</f>
        <v>40.916260000000001</v>
      </c>
      <c r="P32" s="165"/>
      <c r="Q32" s="165">
        <f>SUM(Q33:Q33)</f>
        <v>0</v>
      </c>
      <c r="R32" s="165"/>
      <c r="S32" s="165"/>
      <c r="T32" s="166"/>
      <c r="U32" s="165">
        <f>SUM(U33:U33)</f>
        <v>28.5</v>
      </c>
      <c r="AE32" t="s">
        <v>99</v>
      </c>
    </row>
    <row r="33" spans="1:60" outlineLevel="1" x14ac:dyDescent="0.2">
      <c r="A33" s="153">
        <v>23</v>
      </c>
      <c r="B33" s="159" t="s">
        <v>152</v>
      </c>
      <c r="C33" s="192" t="s">
        <v>153</v>
      </c>
      <c r="D33" s="161" t="s">
        <v>113</v>
      </c>
      <c r="E33" s="167">
        <v>21.64</v>
      </c>
      <c r="F33" s="169">
        <f>H33+J33</f>
        <v>0</v>
      </c>
      <c r="G33" s="170">
        <f>ROUND(E33*F33,2)</f>
        <v>0</v>
      </c>
      <c r="H33" s="170"/>
      <c r="I33" s="170">
        <f>ROUND(E33*H33,2)</f>
        <v>0</v>
      </c>
      <c r="J33" s="170"/>
      <c r="K33" s="170">
        <f>ROUND(E33*J33,2)</f>
        <v>0</v>
      </c>
      <c r="L33" s="170">
        <v>21</v>
      </c>
      <c r="M33" s="170">
        <f>G33*(1+L33/100)</f>
        <v>0</v>
      </c>
      <c r="N33" s="162">
        <v>1.8907700000000001</v>
      </c>
      <c r="O33" s="162">
        <f>ROUND(E33*N33,5)</f>
        <v>40.916260000000001</v>
      </c>
      <c r="P33" s="162">
        <v>0</v>
      </c>
      <c r="Q33" s="162">
        <f>ROUND(E33*P33,5)</f>
        <v>0</v>
      </c>
      <c r="R33" s="162"/>
      <c r="S33" s="162"/>
      <c r="T33" s="163">
        <v>1.3169999999999999</v>
      </c>
      <c r="U33" s="162">
        <f>ROUND(E33*T33,2)</f>
        <v>28.5</v>
      </c>
      <c r="V33" s="152"/>
      <c r="W33" s="152"/>
      <c r="X33" s="152"/>
      <c r="Y33" s="152"/>
      <c r="Z33" s="152"/>
      <c r="AA33" s="152"/>
      <c r="AB33" s="152"/>
      <c r="AC33" s="152"/>
      <c r="AD33" s="152"/>
      <c r="AE33" s="152" t="s">
        <v>103</v>
      </c>
      <c r="AF33" s="152"/>
      <c r="AG33" s="152"/>
      <c r="AH33" s="152"/>
      <c r="AI33" s="152"/>
      <c r="AJ33" s="152"/>
      <c r="AK33" s="152"/>
      <c r="AL33" s="152"/>
      <c r="AM33" s="152"/>
      <c r="AN33" s="152"/>
      <c r="AO33" s="152"/>
      <c r="AP33" s="152"/>
      <c r="AQ33" s="152"/>
      <c r="AR33" s="152"/>
      <c r="AS33" s="152"/>
      <c r="AT33" s="152"/>
      <c r="AU33" s="152"/>
      <c r="AV33" s="152"/>
      <c r="AW33" s="152"/>
      <c r="AX33" s="152"/>
      <c r="AY33" s="152"/>
      <c r="AZ33" s="152"/>
      <c r="BA33" s="152"/>
      <c r="BB33" s="152"/>
      <c r="BC33" s="152"/>
      <c r="BD33" s="152"/>
      <c r="BE33" s="152"/>
      <c r="BF33" s="152"/>
      <c r="BG33" s="152"/>
      <c r="BH33" s="152"/>
    </row>
    <row r="34" spans="1:60" x14ac:dyDescent="0.2">
      <c r="A34" s="154" t="s">
        <v>98</v>
      </c>
      <c r="B34" s="160" t="s">
        <v>61</v>
      </c>
      <c r="C34" s="193" t="s">
        <v>62</v>
      </c>
      <c r="D34" s="164"/>
      <c r="E34" s="168"/>
      <c r="F34" s="171"/>
      <c r="G34" s="171">
        <f>SUMIF(AE35:AE40,"&lt;&gt;NOR",G35:G40)</f>
        <v>0</v>
      </c>
      <c r="H34" s="171"/>
      <c r="I34" s="171">
        <f>SUM(I35:I40)</f>
        <v>0</v>
      </c>
      <c r="J34" s="171"/>
      <c r="K34" s="171">
        <f>SUM(K35:K40)</f>
        <v>0</v>
      </c>
      <c r="L34" s="171"/>
      <c r="M34" s="171">
        <f>SUM(M35:M40)</f>
        <v>0</v>
      </c>
      <c r="N34" s="165"/>
      <c r="O34" s="165">
        <f>SUM(O35:O40)</f>
        <v>250.92304999999999</v>
      </c>
      <c r="P34" s="165"/>
      <c r="Q34" s="165">
        <f>SUM(Q35:Q40)</f>
        <v>0</v>
      </c>
      <c r="R34" s="165"/>
      <c r="S34" s="165"/>
      <c r="T34" s="166"/>
      <c r="U34" s="165">
        <f>SUM(U35:U40)</f>
        <v>212.21</v>
      </c>
      <c r="AE34" t="s">
        <v>99</v>
      </c>
    </row>
    <row r="35" spans="1:60" ht="22.5" outlineLevel="1" x14ac:dyDescent="0.2">
      <c r="A35" s="153">
        <v>24</v>
      </c>
      <c r="B35" s="159" t="s">
        <v>154</v>
      </c>
      <c r="C35" s="192" t="s">
        <v>155</v>
      </c>
      <c r="D35" s="161" t="s">
        <v>102</v>
      </c>
      <c r="E35" s="167">
        <v>433.47</v>
      </c>
      <c r="F35" s="169">
        <f t="shared" ref="F35:F40" si="8">H35+J35</f>
        <v>0</v>
      </c>
      <c r="G35" s="170">
        <f t="shared" ref="G35:G40" si="9">ROUND(E35*F35,2)</f>
        <v>0</v>
      </c>
      <c r="H35" s="170"/>
      <c r="I35" s="170">
        <f t="shared" ref="I35:I40" si="10">ROUND(E35*H35,2)</f>
        <v>0</v>
      </c>
      <c r="J35" s="170"/>
      <c r="K35" s="170">
        <f t="shared" ref="K35:K40" si="11">ROUND(E35*J35,2)</f>
        <v>0</v>
      </c>
      <c r="L35" s="170">
        <v>21</v>
      </c>
      <c r="M35" s="170">
        <f t="shared" ref="M35:M40" si="12">G35*(1+L35/100)</f>
        <v>0</v>
      </c>
      <c r="N35" s="162">
        <v>0.27994000000000002</v>
      </c>
      <c r="O35" s="162">
        <f t="shared" ref="O35:O40" si="13">ROUND(E35*N35,5)</f>
        <v>121.34559</v>
      </c>
      <c r="P35" s="162">
        <v>0</v>
      </c>
      <c r="Q35" s="162">
        <f t="shared" ref="Q35:Q40" si="14">ROUND(E35*P35,5)</f>
        <v>0</v>
      </c>
      <c r="R35" s="162"/>
      <c r="S35" s="162"/>
      <c r="T35" s="163">
        <v>2.5999999999999999E-2</v>
      </c>
      <c r="U35" s="162">
        <f t="shared" ref="U35:U40" si="15">ROUND(E35*T35,2)</f>
        <v>11.27</v>
      </c>
      <c r="V35" s="152"/>
      <c r="W35" s="152"/>
      <c r="X35" s="152"/>
      <c r="Y35" s="152"/>
      <c r="Z35" s="152"/>
      <c r="AA35" s="152"/>
      <c r="AB35" s="152"/>
      <c r="AC35" s="152"/>
      <c r="AD35" s="152"/>
      <c r="AE35" s="152" t="s">
        <v>103</v>
      </c>
      <c r="AF35" s="152"/>
      <c r="AG35" s="152"/>
      <c r="AH35" s="152"/>
      <c r="AI35" s="152"/>
      <c r="AJ35" s="152"/>
      <c r="AK35" s="152"/>
      <c r="AL35" s="152"/>
      <c r="AM35" s="152"/>
      <c r="AN35" s="152"/>
      <c r="AO35" s="152"/>
      <c r="AP35" s="152"/>
      <c r="AQ35" s="152"/>
      <c r="AR35" s="152"/>
      <c r="AS35" s="152"/>
      <c r="AT35" s="152"/>
      <c r="AU35" s="152"/>
      <c r="AV35" s="152"/>
      <c r="AW35" s="152"/>
      <c r="AX35" s="152"/>
      <c r="AY35" s="152"/>
      <c r="AZ35" s="152"/>
      <c r="BA35" s="152"/>
      <c r="BB35" s="152"/>
      <c r="BC35" s="152"/>
      <c r="BD35" s="152"/>
      <c r="BE35" s="152"/>
      <c r="BF35" s="152"/>
      <c r="BG35" s="152"/>
      <c r="BH35" s="152"/>
    </row>
    <row r="36" spans="1:60" ht="22.5" outlineLevel="1" x14ac:dyDescent="0.2">
      <c r="A36" s="153">
        <v>25</v>
      </c>
      <c r="B36" s="159" t="s">
        <v>156</v>
      </c>
      <c r="C36" s="192" t="s">
        <v>157</v>
      </c>
      <c r="D36" s="161" t="s">
        <v>102</v>
      </c>
      <c r="E36" s="167">
        <v>92.91</v>
      </c>
      <c r="F36" s="169">
        <f t="shared" si="8"/>
        <v>0</v>
      </c>
      <c r="G36" s="170">
        <f t="shared" si="9"/>
        <v>0</v>
      </c>
      <c r="H36" s="170"/>
      <c r="I36" s="170">
        <f t="shared" si="10"/>
        <v>0</v>
      </c>
      <c r="J36" s="170"/>
      <c r="K36" s="170">
        <f t="shared" si="11"/>
        <v>0</v>
      </c>
      <c r="L36" s="170">
        <v>21</v>
      </c>
      <c r="M36" s="170">
        <f t="shared" si="12"/>
        <v>0</v>
      </c>
      <c r="N36" s="162">
        <v>0.441</v>
      </c>
      <c r="O36" s="162">
        <f t="shared" si="13"/>
        <v>40.973309999999998</v>
      </c>
      <c r="P36" s="162">
        <v>0</v>
      </c>
      <c r="Q36" s="162">
        <f t="shared" si="14"/>
        <v>0</v>
      </c>
      <c r="R36" s="162"/>
      <c r="S36" s="162"/>
      <c r="T36" s="163">
        <v>2.9000000000000001E-2</v>
      </c>
      <c r="U36" s="162">
        <f t="shared" si="15"/>
        <v>2.69</v>
      </c>
      <c r="V36" s="152"/>
      <c r="W36" s="152"/>
      <c r="X36" s="152"/>
      <c r="Y36" s="152"/>
      <c r="Z36" s="152"/>
      <c r="AA36" s="152"/>
      <c r="AB36" s="152"/>
      <c r="AC36" s="152"/>
      <c r="AD36" s="152"/>
      <c r="AE36" s="152" t="s">
        <v>103</v>
      </c>
      <c r="AF36" s="152"/>
      <c r="AG36" s="152"/>
      <c r="AH36" s="152"/>
      <c r="AI36" s="152"/>
      <c r="AJ36" s="152"/>
      <c r="AK36" s="152"/>
      <c r="AL36" s="152"/>
      <c r="AM36" s="152"/>
      <c r="AN36" s="152"/>
      <c r="AO36" s="152"/>
      <c r="AP36" s="152"/>
      <c r="AQ36" s="152"/>
      <c r="AR36" s="152"/>
      <c r="AS36" s="152"/>
      <c r="AT36" s="152"/>
      <c r="AU36" s="152"/>
      <c r="AV36" s="152"/>
      <c r="AW36" s="152"/>
      <c r="AX36" s="152"/>
      <c r="AY36" s="152"/>
      <c r="AZ36" s="152"/>
      <c r="BA36" s="152"/>
      <c r="BB36" s="152"/>
      <c r="BC36" s="152"/>
      <c r="BD36" s="152"/>
      <c r="BE36" s="152"/>
      <c r="BF36" s="152"/>
      <c r="BG36" s="152"/>
      <c r="BH36" s="152"/>
    </row>
    <row r="37" spans="1:60" outlineLevel="1" x14ac:dyDescent="0.2">
      <c r="A37" s="153">
        <v>26</v>
      </c>
      <c r="B37" s="159" t="s">
        <v>158</v>
      </c>
      <c r="C37" s="192" t="s">
        <v>159</v>
      </c>
      <c r="D37" s="161" t="s">
        <v>113</v>
      </c>
      <c r="E37" s="167">
        <v>2.42</v>
      </c>
      <c r="F37" s="169">
        <f t="shared" si="8"/>
        <v>0</v>
      </c>
      <c r="G37" s="170">
        <f t="shared" si="9"/>
        <v>0</v>
      </c>
      <c r="H37" s="170"/>
      <c r="I37" s="170">
        <f t="shared" si="10"/>
        <v>0</v>
      </c>
      <c r="J37" s="170"/>
      <c r="K37" s="170">
        <f t="shared" si="11"/>
        <v>0</v>
      </c>
      <c r="L37" s="170">
        <v>21</v>
      </c>
      <c r="M37" s="170">
        <f t="shared" si="12"/>
        <v>0</v>
      </c>
      <c r="N37" s="162">
        <v>0</v>
      </c>
      <c r="O37" s="162">
        <f t="shared" si="13"/>
        <v>0</v>
      </c>
      <c r="P37" s="162">
        <v>0</v>
      </c>
      <c r="Q37" s="162">
        <f t="shared" si="14"/>
        <v>0</v>
      </c>
      <c r="R37" s="162"/>
      <c r="S37" s="162"/>
      <c r="T37" s="163">
        <v>0.96</v>
      </c>
      <c r="U37" s="162">
        <f t="shared" si="15"/>
        <v>2.3199999999999998</v>
      </c>
      <c r="V37" s="152"/>
      <c r="W37" s="152"/>
      <c r="X37" s="152"/>
      <c r="Y37" s="152"/>
      <c r="Z37" s="152"/>
      <c r="AA37" s="152"/>
      <c r="AB37" s="152"/>
      <c r="AC37" s="152"/>
      <c r="AD37" s="152"/>
      <c r="AE37" s="152" t="s">
        <v>103</v>
      </c>
      <c r="AF37" s="152"/>
      <c r="AG37" s="152"/>
      <c r="AH37" s="152"/>
      <c r="AI37" s="152"/>
      <c r="AJ37" s="152"/>
      <c r="AK37" s="152"/>
      <c r="AL37" s="152"/>
      <c r="AM37" s="152"/>
      <c r="AN37" s="152"/>
      <c r="AO37" s="152"/>
      <c r="AP37" s="152"/>
      <c r="AQ37" s="152"/>
      <c r="AR37" s="152"/>
      <c r="AS37" s="152"/>
      <c r="AT37" s="152"/>
      <c r="AU37" s="152"/>
      <c r="AV37" s="152"/>
      <c r="AW37" s="152"/>
      <c r="AX37" s="152"/>
      <c r="AY37" s="152"/>
      <c r="AZ37" s="152"/>
      <c r="BA37" s="152"/>
      <c r="BB37" s="152"/>
      <c r="BC37" s="152"/>
      <c r="BD37" s="152"/>
      <c r="BE37" s="152"/>
      <c r="BF37" s="152"/>
      <c r="BG37" s="152"/>
      <c r="BH37" s="152"/>
    </row>
    <row r="38" spans="1:60" outlineLevel="1" x14ac:dyDescent="0.2">
      <c r="A38" s="153">
        <v>27</v>
      </c>
      <c r="B38" s="159" t="s">
        <v>160</v>
      </c>
      <c r="C38" s="192" t="s">
        <v>161</v>
      </c>
      <c r="D38" s="161" t="s">
        <v>102</v>
      </c>
      <c r="E38" s="167">
        <v>433.47</v>
      </c>
      <c r="F38" s="169">
        <f t="shared" si="8"/>
        <v>0</v>
      </c>
      <c r="G38" s="170">
        <f t="shared" si="9"/>
        <v>0</v>
      </c>
      <c r="H38" s="170"/>
      <c r="I38" s="170">
        <f t="shared" si="10"/>
        <v>0</v>
      </c>
      <c r="J38" s="170"/>
      <c r="K38" s="170">
        <f t="shared" si="11"/>
        <v>0</v>
      </c>
      <c r="L38" s="170">
        <v>21</v>
      </c>
      <c r="M38" s="170">
        <f t="shared" si="12"/>
        <v>0</v>
      </c>
      <c r="N38" s="162">
        <v>7.3899999999999993E-2</v>
      </c>
      <c r="O38" s="162">
        <f t="shared" si="13"/>
        <v>32.033430000000003</v>
      </c>
      <c r="P38" s="162">
        <v>0</v>
      </c>
      <c r="Q38" s="162">
        <f t="shared" si="14"/>
        <v>0</v>
      </c>
      <c r="R38" s="162"/>
      <c r="S38" s="162"/>
      <c r="T38" s="163">
        <v>0.45200000000000001</v>
      </c>
      <c r="U38" s="162">
        <f t="shared" si="15"/>
        <v>195.93</v>
      </c>
      <c r="V38" s="152"/>
      <c r="W38" s="152"/>
      <c r="X38" s="152"/>
      <c r="Y38" s="152"/>
      <c r="Z38" s="152"/>
      <c r="AA38" s="152"/>
      <c r="AB38" s="152"/>
      <c r="AC38" s="152"/>
      <c r="AD38" s="152"/>
      <c r="AE38" s="152" t="s">
        <v>103</v>
      </c>
      <c r="AF38" s="152"/>
      <c r="AG38" s="152"/>
      <c r="AH38" s="152"/>
      <c r="AI38" s="152"/>
      <c r="AJ38" s="152"/>
      <c r="AK38" s="152"/>
      <c r="AL38" s="152"/>
      <c r="AM38" s="152"/>
      <c r="AN38" s="152"/>
      <c r="AO38" s="152"/>
      <c r="AP38" s="152"/>
      <c r="AQ38" s="152"/>
      <c r="AR38" s="152"/>
      <c r="AS38" s="152"/>
      <c r="AT38" s="152"/>
      <c r="AU38" s="152"/>
      <c r="AV38" s="152"/>
      <c r="AW38" s="152"/>
      <c r="AX38" s="152"/>
      <c r="AY38" s="152"/>
      <c r="AZ38" s="152"/>
      <c r="BA38" s="152"/>
      <c r="BB38" s="152"/>
      <c r="BC38" s="152"/>
      <c r="BD38" s="152"/>
      <c r="BE38" s="152"/>
      <c r="BF38" s="152"/>
      <c r="BG38" s="152"/>
      <c r="BH38" s="152"/>
    </row>
    <row r="39" spans="1:60" ht="22.5" outlineLevel="1" x14ac:dyDescent="0.2">
      <c r="A39" s="153">
        <v>28</v>
      </c>
      <c r="B39" s="159" t="s">
        <v>162</v>
      </c>
      <c r="C39" s="192" t="s">
        <v>163</v>
      </c>
      <c r="D39" s="161" t="s">
        <v>102</v>
      </c>
      <c r="E39" s="167">
        <v>37.29</v>
      </c>
      <c r="F39" s="169">
        <f t="shared" si="8"/>
        <v>0</v>
      </c>
      <c r="G39" s="170">
        <f t="shared" si="9"/>
        <v>0</v>
      </c>
      <c r="H39" s="170"/>
      <c r="I39" s="170">
        <f t="shared" si="10"/>
        <v>0</v>
      </c>
      <c r="J39" s="170"/>
      <c r="K39" s="170">
        <f t="shared" si="11"/>
        <v>0</v>
      </c>
      <c r="L39" s="170">
        <v>21</v>
      </c>
      <c r="M39" s="170">
        <f t="shared" si="12"/>
        <v>0</v>
      </c>
      <c r="N39" s="162">
        <v>0.13150000000000001</v>
      </c>
      <c r="O39" s="162">
        <f t="shared" si="13"/>
        <v>4.9036400000000002</v>
      </c>
      <c r="P39" s="162">
        <v>0</v>
      </c>
      <c r="Q39" s="162">
        <f t="shared" si="14"/>
        <v>0</v>
      </c>
      <c r="R39" s="162"/>
      <c r="S39" s="162"/>
      <c r="T39" s="163">
        <v>0</v>
      </c>
      <c r="U39" s="162">
        <f t="shared" si="15"/>
        <v>0</v>
      </c>
      <c r="V39" s="152"/>
      <c r="W39" s="152"/>
      <c r="X39" s="152"/>
      <c r="Y39" s="152"/>
      <c r="Z39" s="152"/>
      <c r="AA39" s="152"/>
      <c r="AB39" s="152"/>
      <c r="AC39" s="152"/>
      <c r="AD39" s="152"/>
      <c r="AE39" s="152" t="s">
        <v>140</v>
      </c>
      <c r="AF39" s="152"/>
      <c r="AG39" s="152"/>
      <c r="AH39" s="152"/>
      <c r="AI39" s="152"/>
      <c r="AJ39" s="152"/>
      <c r="AK39" s="152"/>
      <c r="AL39" s="152"/>
      <c r="AM39" s="152"/>
      <c r="AN39" s="152"/>
      <c r="AO39" s="152"/>
      <c r="AP39" s="152"/>
      <c r="AQ39" s="152"/>
      <c r="AR39" s="152"/>
      <c r="AS39" s="152"/>
      <c r="AT39" s="152"/>
      <c r="AU39" s="152"/>
      <c r="AV39" s="152"/>
      <c r="AW39" s="152"/>
      <c r="AX39" s="152"/>
      <c r="AY39" s="152"/>
      <c r="AZ39" s="152"/>
      <c r="BA39" s="152"/>
      <c r="BB39" s="152"/>
      <c r="BC39" s="152"/>
      <c r="BD39" s="152"/>
      <c r="BE39" s="152"/>
      <c r="BF39" s="152"/>
      <c r="BG39" s="152"/>
      <c r="BH39" s="152"/>
    </row>
    <row r="40" spans="1:60" ht="22.5" outlineLevel="1" x14ac:dyDescent="0.2">
      <c r="A40" s="153">
        <v>29</v>
      </c>
      <c r="B40" s="159" t="s">
        <v>164</v>
      </c>
      <c r="C40" s="192" t="s">
        <v>165</v>
      </c>
      <c r="D40" s="161" t="s">
        <v>102</v>
      </c>
      <c r="E40" s="167">
        <v>400.52</v>
      </c>
      <c r="F40" s="169">
        <f t="shared" si="8"/>
        <v>0</v>
      </c>
      <c r="G40" s="170">
        <f t="shared" si="9"/>
        <v>0</v>
      </c>
      <c r="H40" s="170"/>
      <c r="I40" s="170">
        <f t="shared" si="10"/>
        <v>0</v>
      </c>
      <c r="J40" s="170"/>
      <c r="K40" s="170">
        <f t="shared" si="11"/>
        <v>0</v>
      </c>
      <c r="L40" s="170">
        <v>21</v>
      </c>
      <c r="M40" s="170">
        <f t="shared" si="12"/>
        <v>0</v>
      </c>
      <c r="N40" s="162">
        <v>0.129</v>
      </c>
      <c r="O40" s="162">
        <f t="shared" si="13"/>
        <v>51.667079999999999</v>
      </c>
      <c r="P40" s="162">
        <v>0</v>
      </c>
      <c r="Q40" s="162">
        <f t="shared" si="14"/>
        <v>0</v>
      </c>
      <c r="R40" s="162"/>
      <c r="S40" s="162"/>
      <c r="T40" s="163">
        <v>0</v>
      </c>
      <c r="U40" s="162">
        <f t="shared" si="15"/>
        <v>0</v>
      </c>
      <c r="V40" s="152"/>
      <c r="W40" s="152"/>
      <c r="X40" s="152"/>
      <c r="Y40" s="152"/>
      <c r="Z40" s="152"/>
      <c r="AA40" s="152"/>
      <c r="AB40" s="152"/>
      <c r="AC40" s="152"/>
      <c r="AD40" s="152"/>
      <c r="AE40" s="152" t="s">
        <v>140</v>
      </c>
      <c r="AF40" s="152"/>
      <c r="AG40" s="152"/>
      <c r="AH40" s="152"/>
      <c r="AI40" s="152"/>
      <c r="AJ40" s="152"/>
      <c r="AK40" s="152"/>
      <c r="AL40" s="152"/>
      <c r="AM40" s="152"/>
      <c r="AN40" s="152"/>
      <c r="AO40" s="152"/>
      <c r="AP40" s="152"/>
      <c r="AQ40" s="152"/>
      <c r="AR40" s="152"/>
      <c r="AS40" s="152"/>
      <c r="AT40" s="152"/>
      <c r="AU40" s="152"/>
      <c r="AV40" s="152"/>
      <c r="AW40" s="152"/>
      <c r="AX40" s="152"/>
      <c r="AY40" s="152"/>
      <c r="AZ40" s="152"/>
      <c r="BA40" s="152"/>
      <c r="BB40" s="152"/>
      <c r="BC40" s="152"/>
      <c r="BD40" s="152"/>
      <c r="BE40" s="152"/>
      <c r="BF40" s="152"/>
      <c r="BG40" s="152"/>
      <c r="BH40" s="152"/>
    </row>
    <row r="41" spans="1:60" x14ac:dyDescent="0.2">
      <c r="A41" s="154" t="s">
        <v>98</v>
      </c>
      <c r="B41" s="160" t="s">
        <v>63</v>
      </c>
      <c r="C41" s="193" t="s">
        <v>64</v>
      </c>
      <c r="D41" s="164"/>
      <c r="E41" s="168"/>
      <c r="F41" s="171"/>
      <c r="G41" s="171">
        <f>SUMIF(AE42:AE46,"&lt;&gt;NOR",G42:G46)</f>
        <v>0</v>
      </c>
      <c r="H41" s="171"/>
      <c r="I41" s="171">
        <f>SUM(I42:I46)</f>
        <v>0</v>
      </c>
      <c r="J41" s="171"/>
      <c r="K41" s="171">
        <f>SUM(K42:K46)</f>
        <v>0</v>
      </c>
      <c r="L41" s="171"/>
      <c r="M41" s="171">
        <f>SUM(M42:M46)</f>
        <v>0</v>
      </c>
      <c r="N41" s="165"/>
      <c r="O41" s="165">
        <f>SUM(O42:O46)</f>
        <v>12.127899999999997</v>
      </c>
      <c r="P41" s="165"/>
      <c r="Q41" s="165">
        <f>SUM(Q42:Q46)</f>
        <v>0</v>
      </c>
      <c r="R41" s="165"/>
      <c r="S41" s="165"/>
      <c r="T41" s="166"/>
      <c r="U41" s="165">
        <f>SUM(U42:U46)</f>
        <v>13.18</v>
      </c>
      <c r="AE41" t="s">
        <v>99</v>
      </c>
    </row>
    <row r="42" spans="1:60" ht="22.5" outlineLevel="1" x14ac:dyDescent="0.2">
      <c r="A42" s="153">
        <v>30</v>
      </c>
      <c r="B42" s="159" t="s">
        <v>166</v>
      </c>
      <c r="C42" s="192" t="s">
        <v>167</v>
      </c>
      <c r="D42" s="161" t="s">
        <v>108</v>
      </c>
      <c r="E42" s="167">
        <v>48.44</v>
      </c>
      <c r="F42" s="169">
        <f>H42+J42</f>
        <v>0</v>
      </c>
      <c r="G42" s="170">
        <f>ROUND(E42*F42,2)</f>
        <v>0</v>
      </c>
      <c r="H42" s="170"/>
      <c r="I42" s="170">
        <f>ROUND(E42*H42,2)</f>
        <v>0</v>
      </c>
      <c r="J42" s="170"/>
      <c r="K42" s="170">
        <f>ROUND(E42*J42,2)</f>
        <v>0</v>
      </c>
      <c r="L42" s="170">
        <v>21</v>
      </c>
      <c r="M42" s="170">
        <f>G42*(1+L42/100)</f>
        <v>0</v>
      </c>
      <c r="N42" s="162">
        <v>0.188</v>
      </c>
      <c r="O42" s="162">
        <f>ROUND(E42*N42,5)</f>
        <v>9.1067199999999993</v>
      </c>
      <c r="P42" s="162">
        <v>0</v>
      </c>
      <c r="Q42" s="162">
        <f>ROUND(E42*P42,5)</f>
        <v>0</v>
      </c>
      <c r="R42" s="162"/>
      <c r="S42" s="162"/>
      <c r="T42" s="163">
        <v>0.27200000000000002</v>
      </c>
      <c r="U42" s="162">
        <f>ROUND(E42*T42,2)</f>
        <v>13.18</v>
      </c>
      <c r="V42" s="152"/>
      <c r="W42" s="152"/>
      <c r="X42" s="152"/>
      <c r="Y42" s="152"/>
      <c r="Z42" s="152"/>
      <c r="AA42" s="152"/>
      <c r="AB42" s="152"/>
      <c r="AC42" s="152"/>
      <c r="AD42" s="152"/>
      <c r="AE42" s="152" t="s">
        <v>103</v>
      </c>
      <c r="AF42" s="152"/>
      <c r="AG42" s="152"/>
      <c r="AH42" s="152"/>
      <c r="AI42" s="152"/>
      <c r="AJ42" s="152"/>
      <c r="AK42" s="152"/>
      <c r="AL42" s="152"/>
      <c r="AM42" s="152"/>
      <c r="AN42" s="152"/>
      <c r="AO42" s="152"/>
      <c r="AP42" s="152"/>
      <c r="AQ42" s="152"/>
      <c r="AR42" s="152"/>
      <c r="AS42" s="152"/>
      <c r="AT42" s="152"/>
      <c r="AU42" s="152"/>
      <c r="AV42" s="152"/>
      <c r="AW42" s="152"/>
      <c r="AX42" s="152"/>
      <c r="AY42" s="152"/>
      <c r="AZ42" s="152"/>
      <c r="BA42" s="152"/>
      <c r="BB42" s="152"/>
      <c r="BC42" s="152"/>
      <c r="BD42" s="152"/>
      <c r="BE42" s="152"/>
      <c r="BF42" s="152"/>
      <c r="BG42" s="152"/>
      <c r="BH42" s="152"/>
    </row>
    <row r="43" spans="1:60" ht="22.5" outlineLevel="1" x14ac:dyDescent="0.2">
      <c r="A43" s="153">
        <v>31</v>
      </c>
      <c r="B43" s="159" t="s">
        <v>168</v>
      </c>
      <c r="C43" s="192" t="s">
        <v>169</v>
      </c>
      <c r="D43" s="161" t="s">
        <v>170</v>
      </c>
      <c r="E43" s="167">
        <v>38.82</v>
      </c>
      <c r="F43" s="169">
        <f>H43+J43</f>
        <v>0</v>
      </c>
      <c r="G43" s="170">
        <f>ROUND(E43*F43,2)</f>
        <v>0</v>
      </c>
      <c r="H43" s="170"/>
      <c r="I43" s="170">
        <f>ROUND(E43*H43,2)</f>
        <v>0</v>
      </c>
      <c r="J43" s="170"/>
      <c r="K43" s="170">
        <f>ROUND(E43*J43,2)</f>
        <v>0</v>
      </c>
      <c r="L43" s="170">
        <v>21</v>
      </c>
      <c r="M43" s="170">
        <f>G43*(1+L43/100)</f>
        <v>0</v>
      </c>
      <c r="N43" s="162">
        <v>5.8000000000000003E-2</v>
      </c>
      <c r="O43" s="162">
        <f>ROUND(E43*N43,5)</f>
        <v>2.25156</v>
      </c>
      <c r="P43" s="162">
        <v>0</v>
      </c>
      <c r="Q43" s="162">
        <f>ROUND(E43*P43,5)</f>
        <v>0</v>
      </c>
      <c r="R43" s="162"/>
      <c r="S43" s="162"/>
      <c r="T43" s="163">
        <v>0</v>
      </c>
      <c r="U43" s="162">
        <f>ROUND(E43*T43,2)</f>
        <v>0</v>
      </c>
      <c r="V43" s="152"/>
      <c r="W43" s="152"/>
      <c r="X43" s="152"/>
      <c r="Y43" s="152"/>
      <c r="Z43" s="152"/>
      <c r="AA43" s="152"/>
      <c r="AB43" s="152"/>
      <c r="AC43" s="152"/>
      <c r="AD43" s="152"/>
      <c r="AE43" s="152" t="s">
        <v>140</v>
      </c>
      <c r="AF43" s="152"/>
      <c r="AG43" s="152"/>
      <c r="AH43" s="152"/>
      <c r="AI43" s="152"/>
      <c r="AJ43" s="152"/>
      <c r="AK43" s="152"/>
      <c r="AL43" s="152"/>
      <c r="AM43" s="152"/>
      <c r="AN43" s="152"/>
      <c r="AO43" s="152"/>
      <c r="AP43" s="152"/>
      <c r="AQ43" s="152"/>
      <c r="AR43" s="152"/>
      <c r="AS43" s="152"/>
      <c r="AT43" s="152"/>
      <c r="AU43" s="152"/>
      <c r="AV43" s="152"/>
      <c r="AW43" s="152"/>
      <c r="AX43" s="152"/>
      <c r="AY43" s="152"/>
      <c r="AZ43" s="152"/>
      <c r="BA43" s="152"/>
      <c r="BB43" s="152"/>
      <c r="BC43" s="152"/>
      <c r="BD43" s="152"/>
      <c r="BE43" s="152"/>
      <c r="BF43" s="152"/>
      <c r="BG43" s="152"/>
      <c r="BH43" s="152"/>
    </row>
    <row r="44" spans="1:60" ht="22.5" outlineLevel="1" x14ac:dyDescent="0.2">
      <c r="A44" s="153">
        <v>32</v>
      </c>
      <c r="B44" s="159" t="s">
        <v>171</v>
      </c>
      <c r="C44" s="192" t="s">
        <v>172</v>
      </c>
      <c r="D44" s="161" t="s">
        <v>170</v>
      </c>
      <c r="E44" s="167">
        <v>6.06</v>
      </c>
      <c r="F44" s="169">
        <f>H44+J44</f>
        <v>0</v>
      </c>
      <c r="G44" s="170">
        <f>ROUND(E44*F44,2)</f>
        <v>0</v>
      </c>
      <c r="H44" s="170"/>
      <c r="I44" s="170">
        <f>ROUND(E44*H44,2)</f>
        <v>0</v>
      </c>
      <c r="J44" s="170"/>
      <c r="K44" s="170">
        <f>ROUND(E44*J44,2)</f>
        <v>0</v>
      </c>
      <c r="L44" s="170">
        <v>21</v>
      </c>
      <c r="M44" s="170">
        <f>G44*(1+L44/100)</f>
        <v>0</v>
      </c>
      <c r="N44" s="162">
        <v>8.1000000000000003E-2</v>
      </c>
      <c r="O44" s="162">
        <f>ROUND(E44*N44,5)</f>
        <v>0.49086000000000002</v>
      </c>
      <c r="P44" s="162">
        <v>0</v>
      </c>
      <c r="Q44" s="162">
        <f>ROUND(E44*P44,5)</f>
        <v>0</v>
      </c>
      <c r="R44" s="162"/>
      <c r="S44" s="162"/>
      <c r="T44" s="163">
        <v>0</v>
      </c>
      <c r="U44" s="162">
        <f>ROUND(E44*T44,2)</f>
        <v>0</v>
      </c>
      <c r="V44" s="152"/>
      <c r="W44" s="152"/>
      <c r="X44" s="152"/>
      <c r="Y44" s="152"/>
      <c r="Z44" s="152"/>
      <c r="AA44" s="152"/>
      <c r="AB44" s="152"/>
      <c r="AC44" s="152"/>
      <c r="AD44" s="152"/>
      <c r="AE44" s="152" t="s">
        <v>140</v>
      </c>
      <c r="AF44" s="152"/>
      <c r="AG44" s="152"/>
      <c r="AH44" s="152"/>
      <c r="AI44" s="152"/>
      <c r="AJ44" s="152"/>
      <c r="AK44" s="152"/>
      <c r="AL44" s="152"/>
      <c r="AM44" s="152"/>
      <c r="AN44" s="152"/>
      <c r="AO44" s="152"/>
      <c r="AP44" s="152"/>
      <c r="AQ44" s="152"/>
      <c r="AR44" s="152"/>
      <c r="AS44" s="152"/>
      <c r="AT44" s="152"/>
      <c r="AU44" s="152"/>
      <c r="AV44" s="152"/>
      <c r="AW44" s="152"/>
      <c r="AX44" s="152"/>
      <c r="AY44" s="152"/>
      <c r="AZ44" s="152"/>
      <c r="BA44" s="152"/>
      <c r="BB44" s="152"/>
      <c r="BC44" s="152"/>
      <c r="BD44" s="152"/>
      <c r="BE44" s="152"/>
      <c r="BF44" s="152"/>
      <c r="BG44" s="152"/>
      <c r="BH44" s="152"/>
    </row>
    <row r="45" spans="1:60" ht="22.5" outlineLevel="1" x14ac:dyDescent="0.2">
      <c r="A45" s="153">
        <v>33</v>
      </c>
      <c r="B45" s="159" t="s">
        <v>173</v>
      </c>
      <c r="C45" s="192" t="s">
        <v>174</v>
      </c>
      <c r="D45" s="161" t="s">
        <v>170</v>
      </c>
      <c r="E45" s="167">
        <v>2.02</v>
      </c>
      <c r="F45" s="169">
        <f>H45+J45</f>
        <v>0</v>
      </c>
      <c r="G45" s="170">
        <f>ROUND(E45*F45,2)</f>
        <v>0</v>
      </c>
      <c r="H45" s="170"/>
      <c r="I45" s="170">
        <f>ROUND(E45*H45,2)</f>
        <v>0</v>
      </c>
      <c r="J45" s="170"/>
      <c r="K45" s="170">
        <f>ROUND(E45*J45,2)</f>
        <v>0</v>
      </c>
      <c r="L45" s="170">
        <v>21</v>
      </c>
      <c r="M45" s="170">
        <f>G45*(1+L45/100)</f>
        <v>0</v>
      </c>
      <c r="N45" s="162">
        <v>6.9000000000000006E-2</v>
      </c>
      <c r="O45" s="162">
        <f>ROUND(E45*N45,5)</f>
        <v>0.13938</v>
      </c>
      <c r="P45" s="162">
        <v>0</v>
      </c>
      <c r="Q45" s="162">
        <f>ROUND(E45*P45,5)</f>
        <v>0</v>
      </c>
      <c r="R45" s="162"/>
      <c r="S45" s="162"/>
      <c r="T45" s="163">
        <v>0</v>
      </c>
      <c r="U45" s="162">
        <f>ROUND(E45*T45,2)</f>
        <v>0</v>
      </c>
      <c r="V45" s="152"/>
      <c r="W45" s="152"/>
      <c r="X45" s="152"/>
      <c r="Y45" s="152"/>
      <c r="Z45" s="152"/>
      <c r="AA45" s="152"/>
      <c r="AB45" s="152"/>
      <c r="AC45" s="152"/>
      <c r="AD45" s="152"/>
      <c r="AE45" s="152" t="s">
        <v>140</v>
      </c>
      <c r="AF45" s="152"/>
      <c r="AG45" s="152"/>
      <c r="AH45" s="152"/>
      <c r="AI45" s="152"/>
      <c r="AJ45" s="152"/>
      <c r="AK45" s="152"/>
      <c r="AL45" s="152"/>
      <c r="AM45" s="152"/>
      <c r="AN45" s="152"/>
      <c r="AO45" s="152"/>
      <c r="AP45" s="152"/>
      <c r="AQ45" s="152"/>
      <c r="AR45" s="152"/>
      <c r="AS45" s="152"/>
      <c r="AT45" s="152"/>
      <c r="AU45" s="152"/>
      <c r="AV45" s="152"/>
      <c r="AW45" s="152"/>
      <c r="AX45" s="152"/>
      <c r="AY45" s="152"/>
      <c r="AZ45" s="152"/>
      <c r="BA45" s="152"/>
      <c r="BB45" s="152"/>
      <c r="BC45" s="152"/>
      <c r="BD45" s="152"/>
      <c r="BE45" s="152"/>
      <c r="BF45" s="152"/>
      <c r="BG45" s="152"/>
      <c r="BH45" s="152"/>
    </row>
    <row r="46" spans="1:60" ht="22.5" outlineLevel="1" x14ac:dyDescent="0.2">
      <c r="A46" s="153">
        <v>34</v>
      </c>
      <c r="B46" s="159" t="s">
        <v>175</v>
      </c>
      <c r="C46" s="192" t="s">
        <v>176</v>
      </c>
      <c r="D46" s="161" t="s">
        <v>170</v>
      </c>
      <c r="E46" s="167">
        <v>2.02</v>
      </c>
      <c r="F46" s="169">
        <f>H46+J46</f>
        <v>0</v>
      </c>
      <c r="G46" s="170">
        <f>ROUND(E46*F46,2)</f>
        <v>0</v>
      </c>
      <c r="H46" s="170"/>
      <c r="I46" s="170">
        <f>ROUND(E46*H46,2)</f>
        <v>0</v>
      </c>
      <c r="J46" s="170"/>
      <c r="K46" s="170">
        <f>ROUND(E46*J46,2)</f>
        <v>0</v>
      </c>
      <c r="L46" s="170">
        <v>21</v>
      </c>
      <c r="M46" s="170">
        <f>G46*(1+L46/100)</f>
        <v>0</v>
      </c>
      <c r="N46" s="162">
        <v>6.9000000000000006E-2</v>
      </c>
      <c r="O46" s="162">
        <f>ROUND(E46*N46,5)</f>
        <v>0.13938</v>
      </c>
      <c r="P46" s="162">
        <v>0</v>
      </c>
      <c r="Q46" s="162">
        <f>ROUND(E46*P46,5)</f>
        <v>0</v>
      </c>
      <c r="R46" s="162"/>
      <c r="S46" s="162"/>
      <c r="T46" s="163">
        <v>0</v>
      </c>
      <c r="U46" s="162">
        <f>ROUND(E46*T46,2)</f>
        <v>0</v>
      </c>
      <c r="V46" s="152"/>
      <c r="W46" s="152"/>
      <c r="X46" s="152"/>
      <c r="Y46" s="152"/>
      <c r="Z46" s="152"/>
      <c r="AA46" s="152"/>
      <c r="AB46" s="152"/>
      <c r="AC46" s="152"/>
      <c r="AD46" s="152"/>
      <c r="AE46" s="152" t="s">
        <v>140</v>
      </c>
      <c r="AF46" s="152"/>
      <c r="AG46" s="152"/>
      <c r="AH46" s="152"/>
      <c r="AI46" s="152"/>
      <c r="AJ46" s="152"/>
      <c r="AK46" s="152"/>
      <c r="AL46" s="152"/>
      <c r="AM46" s="152"/>
      <c r="AN46" s="152"/>
      <c r="AO46" s="152"/>
      <c r="AP46" s="152"/>
      <c r="AQ46" s="152"/>
      <c r="AR46" s="152"/>
      <c r="AS46" s="152"/>
      <c r="AT46" s="152"/>
      <c r="AU46" s="152"/>
      <c r="AV46" s="152"/>
      <c r="AW46" s="152"/>
      <c r="AX46" s="152"/>
      <c r="AY46" s="152"/>
      <c r="AZ46" s="152"/>
      <c r="BA46" s="152"/>
      <c r="BB46" s="152"/>
      <c r="BC46" s="152"/>
      <c r="BD46" s="152"/>
      <c r="BE46" s="152"/>
      <c r="BF46" s="152"/>
      <c r="BG46" s="152"/>
      <c r="BH46" s="152"/>
    </row>
    <row r="47" spans="1:60" x14ac:dyDescent="0.2">
      <c r="A47" s="154" t="s">
        <v>98</v>
      </c>
      <c r="B47" s="160" t="s">
        <v>65</v>
      </c>
      <c r="C47" s="193" t="s">
        <v>66</v>
      </c>
      <c r="D47" s="164"/>
      <c r="E47" s="168"/>
      <c r="F47" s="171"/>
      <c r="G47" s="171">
        <f>SUMIF(AE48:AE56,"&lt;&gt;NOR",G48:G56)</f>
        <v>0</v>
      </c>
      <c r="H47" s="171"/>
      <c r="I47" s="171">
        <f>SUM(I48:I56)</f>
        <v>0</v>
      </c>
      <c r="J47" s="171"/>
      <c r="K47" s="171">
        <f>SUM(K48:K56)</f>
        <v>0</v>
      </c>
      <c r="L47" s="171"/>
      <c r="M47" s="171">
        <f>SUM(M48:M56)</f>
        <v>0</v>
      </c>
      <c r="N47" s="165"/>
      <c r="O47" s="165">
        <f>SUM(O48:O56)</f>
        <v>0</v>
      </c>
      <c r="P47" s="165"/>
      <c r="Q47" s="165">
        <f>SUM(Q48:Q56)</f>
        <v>0</v>
      </c>
      <c r="R47" s="165"/>
      <c r="S47" s="165"/>
      <c r="T47" s="166"/>
      <c r="U47" s="165">
        <f>SUM(U48:U56)</f>
        <v>59.27</v>
      </c>
      <c r="AE47" t="s">
        <v>99</v>
      </c>
    </row>
    <row r="48" spans="1:60" ht="22.5" outlineLevel="1" x14ac:dyDescent="0.2">
      <c r="A48" s="153">
        <v>35</v>
      </c>
      <c r="B48" s="159" t="s">
        <v>177</v>
      </c>
      <c r="C48" s="192" t="s">
        <v>178</v>
      </c>
      <c r="D48" s="161" t="s">
        <v>102</v>
      </c>
      <c r="E48" s="167">
        <v>47.18</v>
      </c>
      <c r="F48" s="169">
        <f t="shared" ref="F48:F56" si="16">H48+J48</f>
        <v>0</v>
      </c>
      <c r="G48" s="170">
        <f t="shared" ref="G48:G56" si="17">ROUND(E48*F48,2)</f>
        <v>0</v>
      </c>
      <c r="H48" s="170"/>
      <c r="I48" s="170">
        <f t="shared" ref="I48:I56" si="18">ROUND(E48*H48,2)</f>
        <v>0</v>
      </c>
      <c r="J48" s="170"/>
      <c r="K48" s="170">
        <f t="shared" ref="K48:K56" si="19">ROUND(E48*J48,2)</f>
        <v>0</v>
      </c>
      <c r="L48" s="170">
        <v>21</v>
      </c>
      <c r="M48" s="170">
        <f t="shared" ref="M48:M56" si="20">G48*(1+L48/100)</f>
        <v>0</v>
      </c>
      <c r="N48" s="162">
        <v>0</v>
      </c>
      <c r="O48" s="162">
        <f t="shared" ref="O48:O56" si="21">ROUND(E48*N48,5)</f>
        <v>0</v>
      </c>
      <c r="P48" s="162">
        <v>0</v>
      </c>
      <c r="Q48" s="162">
        <f t="shared" ref="Q48:Q56" si="22">ROUND(E48*P48,5)</f>
        <v>0</v>
      </c>
      <c r="R48" s="162"/>
      <c r="S48" s="162"/>
      <c r="T48" s="163">
        <v>0.115</v>
      </c>
      <c r="U48" s="162">
        <f t="shared" ref="U48:U56" si="23">ROUND(E48*T48,2)</f>
        <v>5.43</v>
      </c>
      <c r="V48" s="152"/>
      <c r="W48" s="152"/>
      <c r="X48" s="152"/>
      <c r="Y48" s="152"/>
      <c r="Z48" s="152"/>
      <c r="AA48" s="152"/>
      <c r="AB48" s="152"/>
      <c r="AC48" s="152"/>
      <c r="AD48" s="152"/>
      <c r="AE48" s="152" t="s">
        <v>103</v>
      </c>
      <c r="AF48" s="152"/>
      <c r="AG48" s="152"/>
      <c r="AH48" s="152"/>
      <c r="AI48" s="152"/>
      <c r="AJ48" s="152"/>
      <c r="AK48" s="152"/>
      <c r="AL48" s="152"/>
      <c r="AM48" s="152"/>
      <c r="AN48" s="152"/>
      <c r="AO48" s="152"/>
      <c r="AP48" s="152"/>
      <c r="AQ48" s="152"/>
      <c r="AR48" s="152"/>
      <c r="AS48" s="152"/>
      <c r="AT48" s="152"/>
      <c r="AU48" s="152"/>
      <c r="AV48" s="152"/>
      <c r="AW48" s="152"/>
      <c r="AX48" s="152"/>
      <c r="AY48" s="152"/>
      <c r="AZ48" s="152"/>
      <c r="BA48" s="152"/>
      <c r="BB48" s="152"/>
      <c r="BC48" s="152"/>
      <c r="BD48" s="152"/>
      <c r="BE48" s="152"/>
      <c r="BF48" s="152"/>
      <c r="BG48" s="152"/>
      <c r="BH48" s="152"/>
    </row>
    <row r="49" spans="1:60" outlineLevel="1" x14ac:dyDescent="0.2">
      <c r="A49" s="153">
        <v>36</v>
      </c>
      <c r="B49" s="159" t="s">
        <v>179</v>
      </c>
      <c r="C49" s="192" t="s">
        <v>180</v>
      </c>
      <c r="D49" s="161" t="s">
        <v>145</v>
      </c>
      <c r="E49" s="167">
        <v>99.55</v>
      </c>
      <c r="F49" s="169">
        <f t="shared" si="16"/>
        <v>0</v>
      </c>
      <c r="G49" s="170">
        <f t="shared" si="17"/>
        <v>0</v>
      </c>
      <c r="H49" s="170"/>
      <c r="I49" s="170">
        <f t="shared" si="18"/>
        <v>0</v>
      </c>
      <c r="J49" s="170"/>
      <c r="K49" s="170">
        <f t="shared" si="19"/>
        <v>0</v>
      </c>
      <c r="L49" s="170">
        <v>21</v>
      </c>
      <c r="M49" s="170">
        <f t="shared" si="20"/>
        <v>0</v>
      </c>
      <c r="N49" s="162">
        <v>0</v>
      </c>
      <c r="O49" s="162">
        <f t="shared" si="21"/>
        <v>0</v>
      </c>
      <c r="P49" s="162">
        <v>0</v>
      </c>
      <c r="Q49" s="162">
        <f t="shared" si="22"/>
        <v>0</v>
      </c>
      <c r="R49" s="162"/>
      <c r="S49" s="162"/>
      <c r="T49" s="163">
        <v>0.01</v>
      </c>
      <c r="U49" s="162">
        <f t="shared" si="23"/>
        <v>1</v>
      </c>
      <c r="V49" s="152"/>
      <c r="W49" s="152"/>
      <c r="X49" s="152"/>
      <c r="Y49" s="152"/>
      <c r="Z49" s="152"/>
      <c r="AA49" s="152"/>
      <c r="AB49" s="152"/>
      <c r="AC49" s="152"/>
      <c r="AD49" s="152"/>
      <c r="AE49" s="152" t="s">
        <v>103</v>
      </c>
      <c r="AF49" s="152"/>
      <c r="AG49" s="152"/>
      <c r="AH49" s="152"/>
      <c r="AI49" s="152"/>
      <c r="AJ49" s="152"/>
      <c r="AK49" s="152"/>
      <c r="AL49" s="152"/>
      <c r="AM49" s="152"/>
      <c r="AN49" s="152"/>
      <c r="AO49" s="152"/>
      <c r="AP49" s="152"/>
      <c r="AQ49" s="152"/>
      <c r="AR49" s="152"/>
      <c r="AS49" s="152"/>
      <c r="AT49" s="152"/>
      <c r="AU49" s="152"/>
      <c r="AV49" s="152"/>
      <c r="AW49" s="152"/>
      <c r="AX49" s="152"/>
      <c r="AY49" s="152"/>
      <c r="AZ49" s="152"/>
      <c r="BA49" s="152"/>
      <c r="BB49" s="152"/>
      <c r="BC49" s="152"/>
      <c r="BD49" s="152"/>
      <c r="BE49" s="152"/>
      <c r="BF49" s="152"/>
      <c r="BG49" s="152"/>
      <c r="BH49" s="152"/>
    </row>
    <row r="50" spans="1:60" ht="22.5" outlineLevel="1" x14ac:dyDescent="0.2">
      <c r="A50" s="153">
        <v>37</v>
      </c>
      <c r="B50" s="159" t="s">
        <v>181</v>
      </c>
      <c r="C50" s="192" t="s">
        <v>182</v>
      </c>
      <c r="D50" s="161" t="s">
        <v>145</v>
      </c>
      <c r="E50" s="167">
        <v>1393.7</v>
      </c>
      <c r="F50" s="169">
        <f t="shared" si="16"/>
        <v>0</v>
      </c>
      <c r="G50" s="170">
        <f t="shared" si="17"/>
        <v>0</v>
      </c>
      <c r="H50" s="170"/>
      <c r="I50" s="170">
        <f t="shared" si="18"/>
        <v>0</v>
      </c>
      <c r="J50" s="170"/>
      <c r="K50" s="170">
        <f t="shared" si="19"/>
        <v>0</v>
      </c>
      <c r="L50" s="170">
        <v>21</v>
      </c>
      <c r="M50" s="170">
        <f t="shared" si="20"/>
        <v>0</v>
      </c>
      <c r="N50" s="162">
        <v>0</v>
      </c>
      <c r="O50" s="162">
        <f t="shared" si="21"/>
        <v>0</v>
      </c>
      <c r="P50" s="162">
        <v>0</v>
      </c>
      <c r="Q50" s="162">
        <f t="shared" si="22"/>
        <v>0</v>
      </c>
      <c r="R50" s="162"/>
      <c r="S50" s="162"/>
      <c r="T50" s="163">
        <v>0</v>
      </c>
      <c r="U50" s="162">
        <f t="shared" si="23"/>
        <v>0</v>
      </c>
      <c r="V50" s="152"/>
      <c r="W50" s="152"/>
      <c r="X50" s="152"/>
      <c r="Y50" s="152"/>
      <c r="Z50" s="152"/>
      <c r="AA50" s="152"/>
      <c r="AB50" s="152"/>
      <c r="AC50" s="152"/>
      <c r="AD50" s="152"/>
      <c r="AE50" s="152" t="s">
        <v>103</v>
      </c>
      <c r="AF50" s="152"/>
      <c r="AG50" s="152"/>
      <c r="AH50" s="152"/>
      <c r="AI50" s="152"/>
      <c r="AJ50" s="152"/>
      <c r="AK50" s="152"/>
      <c r="AL50" s="152"/>
      <c r="AM50" s="152"/>
      <c r="AN50" s="152"/>
      <c r="AO50" s="152"/>
      <c r="AP50" s="152"/>
      <c r="AQ50" s="152"/>
      <c r="AR50" s="152"/>
      <c r="AS50" s="152"/>
      <c r="AT50" s="152"/>
      <c r="AU50" s="152"/>
      <c r="AV50" s="152"/>
      <c r="AW50" s="152"/>
      <c r="AX50" s="152"/>
      <c r="AY50" s="152"/>
      <c r="AZ50" s="152"/>
      <c r="BA50" s="152"/>
      <c r="BB50" s="152"/>
      <c r="BC50" s="152"/>
      <c r="BD50" s="152"/>
      <c r="BE50" s="152"/>
      <c r="BF50" s="152"/>
      <c r="BG50" s="152"/>
      <c r="BH50" s="152"/>
    </row>
    <row r="51" spans="1:60" ht="22.5" outlineLevel="1" x14ac:dyDescent="0.2">
      <c r="A51" s="153">
        <v>38</v>
      </c>
      <c r="B51" s="159" t="s">
        <v>183</v>
      </c>
      <c r="C51" s="192" t="s">
        <v>184</v>
      </c>
      <c r="D51" s="161" t="s">
        <v>145</v>
      </c>
      <c r="E51" s="167">
        <v>9.44</v>
      </c>
      <c r="F51" s="169">
        <f t="shared" si="16"/>
        <v>0</v>
      </c>
      <c r="G51" s="170">
        <f t="shared" si="17"/>
        <v>0</v>
      </c>
      <c r="H51" s="170"/>
      <c r="I51" s="170">
        <f t="shared" si="18"/>
        <v>0</v>
      </c>
      <c r="J51" s="170"/>
      <c r="K51" s="170">
        <f t="shared" si="19"/>
        <v>0</v>
      </c>
      <c r="L51" s="170">
        <v>21</v>
      </c>
      <c r="M51" s="170">
        <f t="shared" si="20"/>
        <v>0</v>
      </c>
      <c r="N51" s="162">
        <v>0</v>
      </c>
      <c r="O51" s="162">
        <f t="shared" si="21"/>
        <v>0</v>
      </c>
      <c r="P51" s="162">
        <v>0</v>
      </c>
      <c r="Q51" s="162">
        <f t="shared" si="22"/>
        <v>0</v>
      </c>
      <c r="R51" s="162"/>
      <c r="S51" s="162"/>
      <c r="T51" s="163">
        <v>0.68799999999999994</v>
      </c>
      <c r="U51" s="162">
        <f t="shared" si="23"/>
        <v>6.49</v>
      </c>
      <c r="V51" s="152"/>
      <c r="W51" s="152"/>
      <c r="X51" s="152"/>
      <c r="Y51" s="152"/>
      <c r="Z51" s="152"/>
      <c r="AA51" s="152"/>
      <c r="AB51" s="152"/>
      <c r="AC51" s="152"/>
      <c r="AD51" s="152"/>
      <c r="AE51" s="152" t="s">
        <v>103</v>
      </c>
      <c r="AF51" s="152"/>
      <c r="AG51" s="152"/>
      <c r="AH51" s="152"/>
      <c r="AI51" s="152"/>
      <c r="AJ51" s="152"/>
      <c r="AK51" s="152"/>
      <c r="AL51" s="152"/>
      <c r="AM51" s="152"/>
      <c r="AN51" s="152"/>
      <c r="AO51" s="152"/>
      <c r="AP51" s="152"/>
      <c r="AQ51" s="152"/>
      <c r="AR51" s="152"/>
      <c r="AS51" s="152"/>
      <c r="AT51" s="152"/>
      <c r="AU51" s="152"/>
      <c r="AV51" s="152"/>
      <c r="AW51" s="152"/>
      <c r="AX51" s="152"/>
      <c r="AY51" s="152"/>
      <c r="AZ51" s="152"/>
      <c r="BA51" s="152"/>
      <c r="BB51" s="152"/>
      <c r="BC51" s="152"/>
      <c r="BD51" s="152"/>
      <c r="BE51" s="152"/>
      <c r="BF51" s="152"/>
      <c r="BG51" s="152"/>
      <c r="BH51" s="152"/>
    </row>
    <row r="52" spans="1:60" ht="22.5" outlineLevel="1" x14ac:dyDescent="0.2">
      <c r="A52" s="153">
        <v>39</v>
      </c>
      <c r="B52" s="159" t="s">
        <v>185</v>
      </c>
      <c r="C52" s="192" t="s">
        <v>186</v>
      </c>
      <c r="D52" s="161" t="s">
        <v>145</v>
      </c>
      <c r="E52" s="167">
        <v>57.93</v>
      </c>
      <c r="F52" s="169">
        <f t="shared" si="16"/>
        <v>0</v>
      </c>
      <c r="G52" s="170">
        <f t="shared" si="17"/>
        <v>0</v>
      </c>
      <c r="H52" s="170"/>
      <c r="I52" s="170">
        <f t="shared" si="18"/>
        <v>0</v>
      </c>
      <c r="J52" s="170"/>
      <c r="K52" s="170">
        <f t="shared" si="19"/>
        <v>0</v>
      </c>
      <c r="L52" s="170">
        <v>21</v>
      </c>
      <c r="M52" s="170">
        <f t="shared" si="20"/>
        <v>0</v>
      </c>
      <c r="N52" s="162">
        <v>0</v>
      </c>
      <c r="O52" s="162">
        <f t="shared" si="21"/>
        <v>0</v>
      </c>
      <c r="P52" s="162">
        <v>0</v>
      </c>
      <c r="Q52" s="162">
        <f t="shared" si="22"/>
        <v>0</v>
      </c>
      <c r="R52" s="162"/>
      <c r="S52" s="162"/>
      <c r="T52" s="163">
        <v>0.68799999999999994</v>
      </c>
      <c r="U52" s="162">
        <f t="shared" si="23"/>
        <v>39.86</v>
      </c>
      <c r="V52" s="152"/>
      <c r="W52" s="152"/>
      <c r="X52" s="152"/>
      <c r="Y52" s="152"/>
      <c r="Z52" s="152"/>
      <c r="AA52" s="152"/>
      <c r="AB52" s="152"/>
      <c r="AC52" s="152"/>
      <c r="AD52" s="152"/>
      <c r="AE52" s="152" t="s">
        <v>103</v>
      </c>
      <c r="AF52" s="152"/>
      <c r="AG52" s="152"/>
      <c r="AH52" s="152"/>
      <c r="AI52" s="152"/>
      <c r="AJ52" s="152"/>
      <c r="AK52" s="152"/>
      <c r="AL52" s="152"/>
      <c r="AM52" s="152"/>
      <c r="AN52" s="152"/>
      <c r="AO52" s="152"/>
      <c r="AP52" s="152"/>
      <c r="AQ52" s="152"/>
      <c r="AR52" s="152"/>
      <c r="AS52" s="152"/>
      <c r="AT52" s="152"/>
      <c r="AU52" s="152"/>
      <c r="AV52" s="152"/>
      <c r="AW52" s="152"/>
      <c r="AX52" s="152"/>
      <c r="AY52" s="152"/>
      <c r="AZ52" s="152"/>
      <c r="BA52" s="152"/>
      <c r="BB52" s="152"/>
      <c r="BC52" s="152"/>
      <c r="BD52" s="152"/>
      <c r="BE52" s="152"/>
      <c r="BF52" s="152"/>
      <c r="BG52" s="152"/>
      <c r="BH52" s="152"/>
    </row>
    <row r="53" spans="1:60" ht="22.5" outlineLevel="1" x14ac:dyDescent="0.2">
      <c r="A53" s="153">
        <v>40</v>
      </c>
      <c r="B53" s="159" t="s">
        <v>187</v>
      </c>
      <c r="C53" s="192" t="s">
        <v>188</v>
      </c>
      <c r="D53" s="161" t="s">
        <v>145</v>
      </c>
      <c r="E53" s="167">
        <v>115.86</v>
      </c>
      <c r="F53" s="169">
        <f t="shared" si="16"/>
        <v>0</v>
      </c>
      <c r="G53" s="170">
        <f t="shared" si="17"/>
        <v>0</v>
      </c>
      <c r="H53" s="170"/>
      <c r="I53" s="170">
        <f t="shared" si="18"/>
        <v>0</v>
      </c>
      <c r="J53" s="170"/>
      <c r="K53" s="170">
        <f t="shared" si="19"/>
        <v>0</v>
      </c>
      <c r="L53" s="170">
        <v>21</v>
      </c>
      <c r="M53" s="170">
        <f t="shared" si="20"/>
        <v>0</v>
      </c>
      <c r="N53" s="162">
        <v>0</v>
      </c>
      <c r="O53" s="162">
        <f t="shared" si="21"/>
        <v>0</v>
      </c>
      <c r="P53" s="162">
        <v>0</v>
      </c>
      <c r="Q53" s="162">
        <f t="shared" si="22"/>
        <v>0</v>
      </c>
      <c r="R53" s="162"/>
      <c r="S53" s="162"/>
      <c r="T53" s="163">
        <v>0</v>
      </c>
      <c r="U53" s="162">
        <f t="shared" si="23"/>
        <v>0</v>
      </c>
      <c r="V53" s="152"/>
      <c r="W53" s="152"/>
      <c r="X53" s="152"/>
      <c r="Y53" s="152"/>
      <c r="Z53" s="152"/>
      <c r="AA53" s="152"/>
      <c r="AB53" s="152"/>
      <c r="AC53" s="152"/>
      <c r="AD53" s="152"/>
      <c r="AE53" s="152" t="s">
        <v>103</v>
      </c>
      <c r="AF53" s="152"/>
      <c r="AG53" s="152"/>
      <c r="AH53" s="152"/>
      <c r="AI53" s="152"/>
      <c r="AJ53" s="152"/>
      <c r="AK53" s="152"/>
      <c r="AL53" s="152"/>
      <c r="AM53" s="152"/>
      <c r="AN53" s="152"/>
      <c r="AO53" s="152"/>
      <c r="AP53" s="152"/>
      <c r="AQ53" s="152"/>
      <c r="AR53" s="152"/>
      <c r="AS53" s="152"/>
      <c r="AT53" s="152"/>
      <c r="AU53" s="152"/>
      <c r="AV53" s="152"/>
      <c r="AW53" s="152"/>
      <c r="AX53" s="152"/>
      <c r="AY53" s="152"/>
      <c r="AZ53" s="152"/>
      <c r="BA53" s="152"/>
      <c r="BB53" s="152"/>
      <c r="BC53" s="152"/>
      <c r="BD53" s="152"/>
      <c r="BE53" s="152"/>
      <c r="BF53" s="152"/>
      <c r="BG53" s="152"/>
      <c r="BH53" s="152"/>
    </row>
    <row r="54" spans="1:60" ht="22.5" outlineLevel="1" x14ac:dyDescent="0.2">
      <c r="A54" s="153">
        <v>41</v>
      </c>
      <c r="B54" s="159" t="s">
        <v>189</v>
      </c>
      <c r="C54" s="192" t="s">
        <v>190</v>
      </c>
      <c r="D54" s="161" t="s">
        <v>145</v>
      </c>
      <c r="E54" s="167">
        <v>9.44</v>
      </c>
      <c r="F54" s="169">
        <f t="shared" si="16"/>
        <v>0</v>
      </c>
      <c r="G54" s="170">
        <f t="shared" si="17"/>
        <v>0</v>
      </c>
      <c r="H54" s="170"/>
      <c r="I54" s="170">
        <f t="shared" si="18"/>
        <v>0</v>
      </c>
      <c r="J54" s="170"/>
      <c r="K54" s="170">
        <f t="shared" si="19"/>
        <v>0</v>
      </c>
      <c r="L54" s="170">
        <v>21</v>
      </c>
      <c r="M54" s="170">
        <f t="shared" si="20"/>
        <v>0</v>
      </c>
      <c r="N54" s="162">
        <v>0</v>
      </c>
      <c r="O54" s="162">
        <f t="shared" si="21"/>
        <v>0</v>
      </c>
      <c r="P54" s="162">
        <v>0</v>
      </c>
      <c r="Q54" s="162">
        <f t="shared" si="22"/>
        <v>0</v>
      </c>
      <c r="R54" s="162"/>
      <c r="S54" s="162"/>
      <c r="T54" s="163">
        <v>0.68799999999999994</v>
      </c>
      <c r="U54" s="162">
        <f t="shared" si="23"/>
        <v>6.49</v>
      </c>
      <c r="V54" s="152"/>
      <c r="W54" s="152"/>
      <c r="X54" s="152"/>
      <c r="Y54" s="152"/>
      <c r="Z54" s="152"/>
      <c r="AA54" s="152"/>
      <c r="AB54" s="152"/>
      <c r="AC54" s="152"/>
      <c r="AD54" s="152"/>
      <c r="AE54" s="152" t="s">
        <v>103</v>
      </c>
      <c r="AF54" s="152"/>
      <c r="AG54" s="152"/>
      <c r="AH54" s="152"/>
      <c r="AI54" s="152"/>
      <c r="AJ54" s="152"/>
      <c r="AK54" s="152"/>
      <c r="AL54" s="152"/>
      <c r="AM54" s="152"/>
      <c r="AN54" s="152"/>
      <c r="AO54" s="152"/>
      <c r="AP54" s="152"/>
      <c r="AQ54" s="152"/>
      <c r="AR54" s="152"/>
      <c r="AS54" s="152"/>
      <c r="AT54" s="152"/>
      <c r="AU54" s="152"/>
      <c r="AV54" s="152"/>
      <c r="AW54" s="152"/>
      <c r="AX54" s="152"/>
      <c r="AY54" s="152"/>
      <c r="AZ54" s="152"/>
      <c r="BA54" s="152"/>
      <c r="BB54" s="152"/>
      <c r="BC54" s="152"/>
      <c r="BD54" s="152"/>
      <c r="BE54" s="152"/>
      <c r="BF54" s="152"/>
      <c r="BG54" s="152"/>
      <c r="BH54" s="152"/>
    </row>
    <row r="55" spans="1:60" outlineLevel="1" x14ac:dyDescent="0.2">
      <c r="A55" s="153">
        <v>42</v>
      </c>
      <c r="B55" s="159" t="s">
        <v>191</v>
      </c>
      <c r="C55" s="192" t="s">
        <v>192</v>
      </c>
      <c r="D55" s="161" t="s">
        <v>145</v>
      </c>
      <c r="E55" s="167">
        <v>57.93</v>
      </c>
      <c r="F55" s="169">
        <f t="shared" si="16"/>
        <v>0</v>
      </c>
      <c r="G55" s="170">
        <f t="shared" si="17"/>
        <v>0</v>
      </c>
      <c r="H55" s="170"/>
      <c r="I55" s="170">
        <f t="shared" si="18"/>
        <v>0</v>
      </c>
      <c r="J55" s="170"/>
      <c r="K55" s="170">
        <f t="shared" si="19"/>
        <v>0</v>
      </c>
      <c r="L55" s="170">
        <v>21</v>
      </c>
      <c r="M55" s="170">
        <f t="shared" si="20"/>
        <v>0</v>
      </c>
      <c r="N55" s="162">
        <v>0</v>
      </c>
      <c r="O55" s="162">
        <f t="shared" si="21"/>
        <v>0</v>
      </c>
      <c r="P55" s="162">
        <v>0</v>
      </c>
      <c r="Q55" s="162">
        <f t="shared" si="22"/>
        <v>0</v>
      </c>
      <c r="R55" s="162"/>
      <c r="S55" s="162"/>
      <c r="T55" s="163">
        <v>0</v>
      </c>
      <c r="U55" s="162">
        <f t="shared" si="23"/>
        <v>0</v>
      </c>
      <c r="V55" s="152"/>
      <c r="W55" s="152"/>
      <c r="X55" s="152"/>
      <c r="Y55" s="152"/>
      <c r="Z55" s="152"/>
      <c r="AA55" s="152"/>
      <c r="AB55" s="152"/>
      <c r="AC55" s="152"/>
      <c r="AD55" s="152"/>
      <c r="AE55" s="152" t="s">
        <v>103</v>
      </c>
      <c r="AF55" s="152"/>
      <c r="AG55" s="152"/>
      <c r="AH55" s="152"/>
      <c r="AI55" s="152"/>
      <c r="AJ55" s="152"/>
      <c r="AK55" s="152"/>
      <c r="AL55" s="152"/>
      <c r="AM55" s="152"/>
      <c r="AN55" s="152"/>
      <c r="AO55" s="152"/>
      <c r="AP55" s="152"/>
      <c r="AQ55" s="152"/>
      <c r="AR55" s="152"/>
      <c r="AS55" s="152"/>
      <c r="AT55" s="152"/>
      <c r="AU55" s="152"/>
      <c r="AV55" s="152"/>
      <c r="AW55" s="152"/>
      <c r="AX55" s="152"/>
      <c r="AY55" s="152"/>
      <c r="AZ55" s="152"/>
      <c r="BA55" s="152"/>
      <c r="BB55" s="152"/>
      <c r="BC55" s="152"/>
      <c r="BD55" s="152"/>
      <c r="BE55" s="152"/>
      <c r="BF55" s="152"/>
      <c r="BG55" s="152"/>
      <c r="BH55" s="152"/>
    </row>
    <row r="56" spans="1:60" outlineLevel="1" x14ac:dyDescent="0.2">
      <c r="A56" s="153">
        <v>43</v>
      </c>
      <c r="B56" s="159" t="s">
        <v>193</v>
      </c>
      <c r="C56" s="192" t="s">
        <v>194</v>
      </c>
      <c r="D56" s="161" t="s">
        <v>145</v>
      </c>
      <c r="E56" s="167">
        <v>99.55</v>
      </c>
      <c r="F56" s="169">
        <f t="shared" si="16"/>
        <v>0</v>
      </c>
      <c r="G56" s="170">
        <f t="shared" si="17"/>
        <v>0</v>
      </c>
      <c r="H56" s="170"/>
      <c r="I56" s="170">
        <f t="shared" si="18"/>
        <v>0</v>
      </c>
      <c r="J56" s="170"/>
      <c r="K56" s="170">
        <f t="shared" si="19"/>
        <v>0</v>
      </c>
      <c r="L56" s="170">
        <v>21</v>
      </c>
      <c r="M56" s="170">
        <f t="shared" si="20"/>
        <v>0</v>
      </c>
      <c r="N56" s="162">
        <v>0</v>
      </c>
      <c r="O56" s="162">
        <f t="shared" si="21"/>
        <v>0</v>
      </c>
      <c r="P56" s="162">
        <v>0</v>
      </c>
      <c r="Q56" s="162">
        <f t="shared" si="22"/>
        <v>0</v>
      </c>
      <c r="R56" s="162"/>
      <c r="S56" s="162"/>
      <c r="T56" s="163">
        <v>0</v>
      </c>
      <c r="U56" s="162">
        <f t="shared" si="23"/>
        <v>0</v>
      </c>
      <c r="V56" s="152"/>
      <c r="W56" s="152"/>
      <c r="X56" s="152"/>
      <c r="Y56" s="152"/>
      <c r="Z56" s="152"/>
      <c r="AA56" s="152"/>
      <c r="AB56" s="152"/>
      <c r="AC56" s="152"/>
      <c r="AD56" s="152"/>
      <c r="AE56" s="152" t="s">
        <v>103</v>
      </c>
      <c r="AF56" s="152"/>
      <c r="AG56" s="152"/>
      <c r="AH56" s="152"/>
      <c r="AI56" s="152"/>
      <c r="AJ56" s="152"/>
      <c r="AK56" s="152"/>
      <c r="AL56" s="152"/>
      <c r="AM56" s="152"/>
      <c r="AN56" s="152"/>
      <c r="AO56" s="152"/>
      <c r="AP56" s="152"/>
      <c r="AQ56" s="152"/>
      <c r="AR56" s="152"/>
      <c r="AS56" s="152"/>
      <c r="AT56" s="152"/>
      <c r="AU56" s="152"/>
      <c r="AV56" s="152"/>
      <c r="AW56" s="152"/>
      <c r="AX56" s="152"/>
      <c r="AY56" s="152"/>
      <c r="AZ56" s="152"/>
      <c r="BA56" s="152"/>
      <c r="BB56" s="152"/>
      <c r="BC56" s="152"/>
      <c r="BD56" s="152"/>
      <c r="BE56" s="152"/>
      <c r="BF56" s="152"/>
      <c r="BG56" s="152"/>
      <c r="BH56" s="152"/>
    </row>
    <row r="57" spans="1:60" x14ac:dyDescent="0.2">
      <c r="A57" s="154" t="s">
        <v>98</v>
      </c>
      <c r="B57" s="160" t="s">
        <v>67</v>
      </c>
      <c r="C57" s="193" t="s">
        <v>68</v>
      </c>
      <c r="D57" s="164"/>
      <c r="E57" s="168"/>
      <c r="F57" s="171"/>
      <c r="G57" s="171">
        <f>SUMIF(AE58:AE58,"&lt;&gt;NOR",G58:G58)</f>
        <v>0</v>
      </c>
      <c r="H57" s="171"/>
      <c r="I57" s="171">
        <f>SUM(I58:I58)</f>
        <v>0</v>
      </c>
      <c r="J57" s="171"/>
      <c r="K57" s="171">
        <f>SUM(K58:K58)</f>
        <v>0</v>
      </c>
      <c r="L57" s="171"/>
      <c r="M57" s="171">
        <f>SUM(M58:M58)</f>
        <v>0</v>
      </c>
      <c r="N57" s="165"/>
      <c r="O57" s="165">
        <f>SUM(O58:O58)</f>
        <v>0</v>
      </c>
      <c r="P57" s="165"/>
      <c r="Q57" s="165">
        <f>SUM(Q58:Q58)</f>
        <v>0</v>
      </c>
      <c r="R57" s="165"/>
      <c r="S57" s="165"/>
      <c r="T57" s="166"/>
      <c r="U57" s="165">
        <f>SUM(U58:U58)</f>
        <v>181.35</v>
      </c>
      <c r="AE57" t="s">
        <v>99</v>
      </c>
    </row>
    <row r="58" spans="1:60" outlineLevel="1" x14ac:dyDescent="0.2">
      <c r="A58" s="153">
        <v>44</v>
      </c>
      <c r="B58" s="159" t="s">
        <v>195</v>
      </c>
      <c r="C58" s="192" t="s">
        <v>196</v>
      </c>
      <c r="D58" s="161" t="s">
        <v>145</v>
      </c>
      <c r="E58" s="167">
        <v>465</v>
      </c>
      <c r="F58" s="169">
        <f>H58+J58</f>
        <v>0</v>
      </c>
      <c r="G58" s="170">
        <f>ROUND(E58*F58,2)</f>
        <v>0</v>
      </c>
      <c r="H58" s="170"/>
      <c r="I58" s="170">
        <f>ROUND(E58*H58,2)</f>
        <v>0</v>
      </c>
      <c r="J58" s="170"/>
      <c r="K58" s="170">
        <f>ROUND(E58*J58,2)</f>
        <v>0</v>
      </c>
      <c r="L58" s="170">
        <v>21</v>
      </c>
      <c r="M58" s="170">
        <f>G58*(1+L58/100)</f>
        <v>0</v>
      </c>
      <c r="N58" s="162">
        <v>0</v>
      </c>
      <c r="O58" s="162">
        <f>ROUND(E58*N58,5)</f>
        <v>0</v>
      </c>
      <c r="P58" s="162">
        <v>0</v>
      </c>
      <c r="Q58" s="162">
        <f>ROUND(E58*P58,5)</f>
        <v>0</v>
      </c>
      <c r="R58" s="162"/>
      <c r="S58" s="162"/>
      <c r="T58" s="163">
        <v>0.39</v>
      </c>
      <c r="U58" s="162">
        <f>ROUND(E58*T58,2)</f>
        <v>181.35</v>
      </c>
      <c r="V58" s="152"/>
      <c r="W58" s="152"/>
      <c r="X58" s="152"/>
      <c r="Y58" s="152"/>
      <c r="Z58" s="152"/>
      <c r="AA58" s="152"/>
      <c r="AB58" s="152"/>
      <c r="AC58" s="152"/>
      <c r="AD58" s="152"/>
      <c r="AE58" s="152" t="s">
        <v>103</v>
      </c>
      <c r="AF58" s="152"/>
      <c r="AG58" s="152"/>
      <c r="AH58" s="152"/>
      <c r="AI58" s="152"/>
      <c r="AJ58" s="152"/>
      <c r="AK58" s="152"/>
      <c r="AL58" s="152"/>
      <c r="AM58" s="152"/>
      <c r="AN58" s="152"/>
      <c r="AO58" s="152"/>
      <c r="AP58" s="152"/>
      <c r="AQ58" s="152"/>
      <c r="AR58" s="152"/>
      <c r="AS58" s="152"/>
      <c r="AT58" s="152"/>
      <c r="AU58" s="152"/>
      <c r="AV58" s="152"/>
      <c r="AW58" s="152"/>
      <c r="AX58" s="152"/>
      <c r="AY58" s="152"/>
      <c r="AZ58" s="152"/>
      <c r="BA58" s="152"/>
      <c r="BB58" s="152"/>
      <c r="BC58" s="152"/>
      <c r="BD58" s="152"/>
      <c r="BE58" s="152"/>
      <c r="BF58" s="152"/>
      <c r="BG58" s="152"/>
      <c r="BH58" s="152"/>
    </row>
    <row r="59" spans="1:60" x14ac:dyDescent="0.2">
      <c r="A59" s="154" t="s">
        <v>98</v>
      </c>
      <c r="B59" s="160" t="s">
        <v>69</v>
      </c>
      <c r="C59" s="193" t="s">
        <v>70</v>
      </c>
      <c r="D59" s="164"/>
      <c r="E59" s="168"/>
      <c r="F59" s="171"/>
      <c r="G59" s="171">
        <f>SUMIF(AE60:AE62,"&lt;&gt;NOR",G60:G62)</f>
        <v>0</v>
      </c>
      <c r="H59" s="171"/>
      <c r="I59" s="171">
        <f>SUM(I60:I62)</f>
        <v>0</v>
      </c>
      <c r="J59" s="171"/>
      <c r="K59" s="171">
        <f>SUM(K60:K62)</f>
        <v>0</v>
      </c>
      <c r="L59" s="171"/>
      <c r="M59" s="171">
        <f>SUM(M60:M62)</f>
        <v>0</v>
      </c>
      <c r="N59" s="165"/>
      <c r="O59" s="165">
        <f>SUM(O60:O62)</f>
        <v>0.74356</v>
      </c>
      <c r="P59" s="165"/>
      <c r="Q59" s="165">
        <f>SUM(Q60:Q62)</f>
        <v>0</v>
      </c>
      <c r="R59" s="165"/>
      <c r="S59" s="165"/>
      <c r="T59" s="166"/>
      <c r="U59" s="165">
        <f>SUM(U60:U62)</f>
        <v>13.22</v>
      </c>
      <c r="AE59" t="s">
        <v>99</v>
      </c>
    </row>
    <row r="60" spans="1:60" outlineLevel="1" x14ac:dyDescent="0.2">
      <c r="A60" s="153">
        <v>45</v>
      </c>
      <c r="B60" s="159" t="s">
        <v>197</v>
      </c>
      <c r="C60" s="192" t="s">
        <v>198</v>
      </c>
      <c r="D60" s="161" t="s">
        <v>108</v>
      </c>
      <c r="E60" s="167">
        <v>111</v>
      </c>
      <c r="F60" s="169">
        <f>H60+J60</f>
        <v>0</v>
      </c>
      <c r="G60" s="170">
        <f>ROUND(E60*F60,2)</f>
        <v>0</v>
      </c>
      <c r="H60" s="170"/>
      <c r="I60" s="170">
        <f>ROUND(E60*H60,2)</f>
        <v>0</v>
      </c>
      <c r="J60" s="170"/>
      <c r="K60" s="170">
        <f>ROUND(E60*J60,2)</f>
        <v>0</v>
      </c>
      <c r="L60" s="170">
        <v>21</v>
      </c>
      <c r="M60" s="170">
        <f>G60*(1+L60/100)</f>
        <v>0</v>
      </c>
      <c r="N60" s="162">
        <v>6.0000000000000002E-5</v>
      </c>
      <c r="O60" s="162">
        <f>ROUND(E60*N60,5)</f>
        <v>6.6600000000000001E-3</v>
      </c>
      <c r="P60" s="162">
        <v>0</v>
      </c>
      <c r="Q60" s="162">
        <f>ROUND(E60*P60,5)</f>
        <v>0</v>
      </c>
      <c r="R60" s="162"/>
      <c r="S60" s="162"/>
      <c r="T60" s="163">
        <v>2.5999999999999999E-2</v>
      </c>
      <c r="U60" s="162">
        <f>ROUND(E60*T60,2)</f>
        <v>2.89</v>
      </c>
      <c r="V60" s="152"/>
      <c r="W60" s="152"/>
      <c r="X60" s="152"/>
      <c r="Y60" s="152"/>
      <c r="Z60" s="152"/>
      <c r="AA60" s="152"/>
      <c r="AB60" s="152"/>
      <c r="AC60" s="152"/>
      <c r="AD60" s="152"/>
      <c r="AE60" s="152" t="s">
        <v>103</v>
      </c>
      <c r="AF60" s="152"/>
      <c r="AG60" s="152"/>
      <c r="AH60" s="152"/>
      <c r="AI60" s="152"/>
      <c r="AJ60" s="152"/>
      <c r="AK60" s="152"/>
      <c r="AL60" s="152"/>
      <c r="AM60" s="152"/>
      <c r="AN60" s="152"/>
      <c r="AO60" s="152"/>
      <c r="AP60" s="152"/>
      <c r="AQ60" s="152"/>
      <c r="AR60" s="152"/>
      <c r="AS60" s="152"/>
      <c r="AT60" s="152"/>
      <c r="AU60" s="152"/>
      <c r="AV60" s="152"/>
      <c r="AW60" s="152"/>
      <c r="AX60" s="152"/>
      <c r="AY60" s="152"/>
      <c r="AZ60" s="152"/>
      <c r="BA60" s="152"/>
      <c r="BB60" s="152"/>
      <c r="BC60" s="152"/>
      <c r="BD60" s="152"/>
      <c r="BE60" s="152"/>
      <c r="BF60" s="152"/>
      <c r="BG60" s="152"/>
      <c r="BH60" s="152"/>
    </row>
    <row r="61" spans="1:60" ht="22.5" outlineLevel="1" x14ac:dyDescent="0.2">
      <c r="A61" s="153">
        <v>46</v>
      </c>
      <c r="B61" s="159" t="s">
        <v>199</v>
      </c>
      <c r="C61" s="192" t="s">
        <v>200</v>
      </c>
      <c r="D61" s="161" t="s">
        <v>108</v>
      </c>
      <c r="E61" s="167">
        <v>27</v>
      </c>
      <c r="F61" s="169">
        <f>H61+J61</f>
        <v>0</v>
      </c>
      <c r="G61" s="170">
        <f>ROUND(E61*F61,2)</f>
        <v>0</v>
      </c>
      <c r="H61" s="170"/>
      <c r="I61" s="170">
        <f>ROUND(E61*H61,2)</f>
        <v>0</v>
      </c>
      <c r="J61" s="170"/>
      <c r="K61" s="170">
        <f>ROUND(E61*J61,2)</f>
        <v>0</v>
      </c>
      <c r="L61" s="170">
        <v>21</v>
      </c>
      <c r="M61" s="170">
        <f>G61*(1+L61/100)</f>
        <v>0</v>
      </c>
      <c r="N61" s="162">
        <v>5.8999999999999999E-3</v>
      </c>
      <c r="O61" s="162">
        <f>ROUND(E61*N61,5)</f>
        <v>0.1593</v>
      </c>
      <c r="P61" s="162">
        <v>0</v>
      </c>
      <c r="Q61" s="162">
        <f>ROUND(E61*P61,5)</f>
        <v>0</v>
      </c>
      <c r="R61" s="162"/>
      <c r="S61" s="162"/>
      <c r="T61" s="163">
        <v>0.08</v>
      </c>
      <c r="U61" s="162">
        <f>ROUND(E61*T61,2)</f>
        <v>2.16</v>
      </c>
      <c r="V61" s="152"/>
      <c r="W61" s="152"/>
      <c r="X61" s="152"/>
      <c r="Y61" s="152"/>
      <c r="Z61" s="152"/>
      <c r="AA61" s="152"/>
      <c r="AB61" s="152"/>
      <c r="AC61" s="152"/>
      <c r="AD61" s="152"/>
      <c r="AE61" s="152" t="s">
        <v>103</v>
      </c>
      <c r="AF61" s="152"/>
      <c r="AG61" s="152"/>
      <c r="AH61" s="152"/>
      <c r="AI61" s="152"/>
      <c r="AJ61" s="152"/>
      <c r="AK61" s="152"/>
      <c r="AL61" s="152"/>
      <c r="AM61" s="152"/>
      <c r="AN61" s="152"/>
      <c r="AO61" s="152"/>
      <c r="AP61" s="152"/>
      <c r="AQ61" s="152"/>
      <c r="AR61" s="152"/>
      <c r="AS61" s="152"/>
      <c r="AT61" s="152"/>
      <c r="AU61" s="152"/>
      <c r="AV61" s="152"/>
      <c r="AW61" s="152"/>
      <c r="AX61" s="152"/>
      <c r="AY61" s="152"/>
      <c r="AZ61" s="152"/>
      <c r="BA61" s="152"/>
      <c r="BB61" s="152"/>
      <c r="BC61" s="152"/>
      <c r="BD61" s="152"/>
      <c r="BE61" s="152"/>
      <c r="BF61" s="152"/>
      <c r="BG61" s="152"/>
      <c r="BH61" s="152"/>
    </row>
    <row r="62" spans="1:60" ht="22.5" outlineLevel="1" x14ac:dyDescent="0.2">
      <c r="A62" s="180">
        <v>47</v>
      </c>
      <c r="B62" s="181" t="s">
        <v>201</v>
      </c>
      <c r="C62" s="194" t="s">
        <v>202</v>
      </c>
      <c r="D62" s="182" t="s">
        <v>108</v>
      </c>
      <c r="E62" s="183">
        <v>38</v>
      </c>
      <c r="F62" s="184">
        <f>H62+J62</f>
        <v>0</v>
      </c>
      <c r="G62" s="185">
        <f>ROUND(E62*F62,2)</f>
        <v>0</v>
      </c>
      <c r="H62" s="185"/>
      <c r="I62" s="185">
        <f>ROUND(E62*H62,2)</f>
        <v>0</v>
      </c>
      <c r="J62" s="185"/>
      <c r="K62" s="185">
        <f>ROUND(E62*J62,2)</f>
        <v>0</v>
      </c>
      <c r="L62" s="185">
        <v>21</v>
      </c>
      <c r="M62" s="185">
        <f>G62*(1+L62/100)</f>
        <v>0</v>
      </c>
      <c r="N62" s="186">
        <v>1.52E-2</v>
      </c>
      <c r="O62" s="186">
        <f>ROUND(E62*N62,5)</f>
        <v>0.5776</v>
      </c>
      <c r="P62" s="186">
        <v>0</v>
      </c>
      <c r="Q62" s="186">
        <f>ROUND(E62*P62,5)</f>
        <v>0</v>
      </c>
      <c r="R62" s="186"/>
      <c r="S62" s="186"/>
      <c r="T62" s="187">
        <v>0.215</v>
      </c>
      <c r="U62" s="186">
        <f>ROUND(E62*T62,2)</f>
        <v>8.17</v>
      </c>
      <c r="V62" s="152"/>
      <c r="W62" s="152"/>
      <c r="X62" s="152"/>
      <c r="Y62" s="152"/>
      <c r="Z62" s="152"/>
      <c r="AA62" s="152"/>
      <c r="AB62" s="152"/>
      <c r="AC62" s="152"/>
      <c r="AD62" s="152"/>
      <c r="AE62" s="152" t="s">
        <v>103</v>
      </c>
      <c r="AF62" s="152"/>
      <c r="AG62" s="152"/>
      <c r="AH62" s="152"/>
      <c r="AI62" s="152"/>
      <c r="AJ62" s="152"/>
      <c r="AK62" s="152"/>
      <c r="AL62" s="152"/>
      <c r="AM62" s="152"/>
      <c r="AN62" s="152"/>
      <c r="AO62" s="152"/>
      <c r="AP62" s="152"/>
      <c r="AQ62" s="152"/>
      <c r="AR62" s="152"/>
      <c r="AS62" s="152"/>
      <c r="AT62" s="152"/>
      <c r="AU62" s="152"/>
      <c r="AV62" s="152"/>
      <c r="AW62" s="152"/>
      <c r="AX62" s="152"/>
      <c r="AY62" s="152"/>
      <c r="AZ62" s="152"/>
      <c r="BA62" s="152"/>
      <c r="BB62" s="152"/>
      <c r="BC62" s="152"/>
      <c r="BD62" s="152"/>
      <c r="BE62" s="152"/>
      <c r="BF62" s="152"/>
      <c r="BG62" s="152"/>
      <c r="BH62" s="152"/>
    </row>
    <row r="63" spans="1:60" x14ac:dyDescent="0.2">
      <c r="A63" s="6"/>
      <c r="B63" s="7" t="s">
        <v>203</v>
      </c>
      <c r="C63" s="195" t="s">
        <v>203</v>
      </c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6"/>
      <c r="T63" s="6"/>
      <c r="U63" s="6"/>
      <c r="AC63">
        <v>15</v>
      </c>
      <c r="AD63">
        <v>21</v>
      </c>
    </row>
    <row r="64" spans="1:60" x14ac:dyDescent="0.2">
      <c r="A64" s="188"/>
      <c r="B64" s="189" t="s">
        <v>28</v>
      </c>
      <c r="C64" s="196" t="s">
        <v>203</v>
      </c>
      <c r="D64" s="190"/>
      <c r="E64" s="190"/>
      <c r="F64" s="190"/>
      <c r="G64" s="191">
        <f>G8+G28+G32+G34+G41+G47+G57+G59</f>
        <v>0</v>
      </c>
      <c r="H64" s="6"/>
      <c r="I64" s="6"/>
      <c r="J64" s="6"/>
      <c r="K64" s="6"/>
      <c r="L64" s="6"/>
      <c r="M64" s="6"/>
      <c r="N64" s="6"/>
      <c r="O64" s="6"/>
      <c r="P64" s="6"/>
      <c r="Q64" s="6"/>
      <c r="R64" s="6"/>
      <c r="S64" s="6"/>
      <c r="T64" s="6"/>
      <c r="U64" s="6"/>
      <c r="AC64">
        <f>SUMIF(L7:L62,AC63,G7:G62)</f>
        <v>0</v>
      </c>
      <c r="AD64">
        <f>SUMIF(L7:L62,AD63,G7:G62)</f>
        <v>0</v>
      </c>
      <c r="AE64" t="s">
        <v>204</v>
      </c>
    </row>
    <row r="65" spans="1:31" x14ac:dyDescent="0.2">
      <c r="A65" s="6"/>
      <c r="B65" s="7" t="s">
        <v>203</v>
      </c>
      <c r="C65" s="195" t="s">
        <v>203</v>
      </c>
      <c r="D65" s="6"/>
      <c r="E65" s="6"/>
      <c r="F65" s="6"/>
      <c r="G65" s="6"/>
      <c r="H65" s="6"/>
      <c r="I65" s="6"/>
      <c r="J65" s="6"/>
      <c r="K65" s="6"/>
      <c r="L65" s="6"/>
      <c r="M65" s="6"/>
      <c r="N65" s="6"/>
      <c r="O65" s="6"/>
      <c r="P65" s="6"/>
      <c r="Q65" s="6"/>
      <c r="R65" s="6"/>
      <c r="S65" s="6"/>
      <c r="T65" s="6"/>
      <c r="U65" s="6"/>
    </row>
    <row r="66" spans="1:31" x14ac:dyDescent="0.2">
      <c r="A66" s="6"/>
      <c r="B66" s="7" t="s">
        <v>203</v>
      </c>
      <c r="C66" s="195" t="s">
        <v>203</v>
      </c>
      <c r="D66" s="6"/>
      <c r="E66" s="6"/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</row>
    <row r="67" spans="1:31" x14ac:dyDescent="0.2">
      <c r="A67" s="271" t="s">
        <v>205</v>
      </c>
      <c r="B67" s="271"/>
      <c r="C67" s="272"/>
      <c r="D67" s="6"/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  <c r="S67" s="6"/>
      <c r="T67" s="6"/>
      <c r="U67" s="6"/>
    </row>
    <row r="68" spans="1:31" x14ac:dyDescent="0.2">
      <c r="A68" s="252"/>
      <c r="B68" s="253"/>
      <c r="C68" s="254"/>
      <c r="D68" s="253"/>
      <c r="E68" s="253"/>
      <c r="F68" s="253"/>
      <c r="G68" s="255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  <c r="AE68" t="s">
        <v>206</v>
      </c>
    </row>
    <row r="69" spans="1:31" x14ac:dyDescent="0.2">
      <c r="A69" s="256"/>
      <c r="B69" s="257"/>
      <c r="C69" s="258"/>
      <c r="D69" s="257"/>
      <c r="E69" s="257"/>
      <c r="F69" s="257"/>
      <c r="G69" s="259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</row>
    <row r="70" spans="1:31" x14ac:dyDescent="0.2">
      <c r="A70" s="256"/>
      <c r="B70" s="257"/>
      <c r="C70" s="258"/>
      <c r="D70" s="257"/>
      <c r="E70" s="257"/>
      <c r="F70" s="257"/>
      <c r="G70" s="259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</row>
    <row r="71" spans="1:31" x14ac:dyDescent="0.2">
      <c r="A71" s="256"/>
      <c r="B71" s="257"/>
      <c r="C71" s="258"/>
      <c r="D71" s="257"/>
      <c r="E71" s="257"/>
      <c r="F71" s="257"/>
      <c r="G71" s="259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</row>
    <row r="72" spans="1:31" x14ac:dyDescent="0.2">
      <c r="A72" s="260"/>
      <c r="B72" s="261"/>
      <c r="C72" s="262"/>
      <c r="D72" s="261"/>
      <c r="E72" s="261"/>
      <c r="F72" s="261"/>
      <c r="G72" s="263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</row>
    <row r="73" spans="1:31" x14ac:dyDescent="0.2">
      <c r="A73" s="6"/>
      <c r="B73" s="7" t="s">
        <v>203</v>
      </c>
      <c r="C73" s="195" t="s">
        <v>203</v>
      </c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</row>
    <row r="74" spans="1:31" x14ac:dyDescent="0.2">
      <c r="C74" s="197"/>
      <c r="AE74" t="s">
        <v>207</v>
      </c>
    </row>
  </sheetData>
  <mergeCells count="6">
    <mergeCell ref="A68:G72"/>
    <mergeCell ref="A1:G1"/>
    <mergeCell ref="C2:G2"/>
    <mergeCell ref="C3:G3"/>
    <mergeCell ref="C4:G4"/>
    <mergeCell ref="A67:C67"/>
  </mergeCells>
  <pageMargins left="0.39370078740157499" right="0.196850393700787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47</vt:i4>
      </vt:variant>
    </vt:vector>
  </HeadingPairs>
  <TitlesOfParts>
    <vt:vector size="51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Zdenek Rambousek</dc:creator>
  <cp:lastModifiedBy>Bernard Luděk Ing.</cp:lastModifiedBy>
  <cp:lastPrinted>2014-02-28T09:52:57Z</cp:lastPrinted>
  <dcterms:created xsi:type="dcterms:W3CDTF">2009-04-08T07:15:50Z</dcterms:created>
  <dcterms:modified xsi:type="dcterms:W3CDTF">2024-10-16T06:35:46Z</dcterms:modified>
</cp:coreProperties>
</file>